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L:\AEP SPP Trans Formula Rates PSO SWE OKT SWT\2019 Projection\Corrected 2019 Projection\"/>
    </mc:Choice>
  </mc:AlternateContent>
  <bookViews>
    <workbookView xWindow="12510" yWindow="2235" windowWidth="6690" windowHeight="4515"/>
  </bookViews>
  <sheets>
    <sheet name="Interest WP for Sch 11 Trueup" sheetId="17" r:id="rId1"/>
    <sheet name="Prime Rate" sheetId="15" r:id="rId2"/>
  </sheets>
  <externalReferences>
    <externalReference r:id="rId3"/>
  </externalReferences>
  <definedNames>
    <definedName name="_xlnm._FilterDatabase" localSheetId="0" hidden="1">'Interest WP for Sch 11 Trueup'!$A$10:$AA$135</definedName>
    <definedName name="_xlnm._FilterDatabase" localSheetId="1" hidden="1">'Prime Rate'!$A$1:$C$1165</definedName>
    <definedName name="AS1_1999" localSheetId="0">'Interest WP for Sch 11 Trueup'!$B$10:$E$34</definedName>
    <definedName name="AS1_1999">#REF!</definedName>
    <definedName name="Avg_Annual_FERC_Rate">'Prime Rate'!$H$715:$I$1042</definedName>
    <definedName name="_xlnm.Print_Area" localSheetId="0">'Interest WP for Sch 11 Trueup'!$A:$J</definedName>
    <definedName name="_xlnm.Print_Titles" localSheetId="0">'Interest WP for Sch 11 Trueup'!$1:$10</definedName>
    <definedName name="tbl_QtrPrimRat">'Prime Rate'!$E$371:$F$1165</definedName>
  </definedNames>
  <calcPr calcId="162913"/>
</workbook>
</file>

<file path=xl/calcChain.xml><?xml version="1.0" encoding="utf-8"?>
<calcChain xmlns="http://schemas.openxmlformats.org/spreadsheetml/2006/main">
  <c r="I8" i="17" l="1"/>
  <c r="T5" i="17"/>
  <c r="S5" i="17"/>
  <c r="I845" i="15"/>
  <c r="I844" i="15"/>
  <c r="I843" i="15"/>
  <c r="I842" i="15"/>
  <c r="C848" i="15"/>
  <c r="C849" i="15" s="1"/>
  <c r="C850" i="15" s="1"/>
  <c r="C845" i="15"/>
  <c r="C846" i="15" s="1"/>
  <c r="C847" i="15" s="1"/>
  <c r="C844" i="15"/>
  <c r="C843" i="15"/>
  <c r="C842" i="15"/>
  <c r="C841" i="15"/>
  <c r="C840" i="15"/>
  <c r="C839" i="15"/>
  <c r="C838" i="15"/>
  <c r="C837" i="15"/>
  <c r="C836" i="15"/>
  <c r="C835" i="15"/>
  <c r="C834" i="15"/>
  <c r="C833" i="15"/>
  <c r="C832" i="15"/>
  <c r="C831" i="15"/>
  <c r="C830" i="15"/>
  <c r="C827" i="15"/>
  <c r="C828" i="15" s="1"/>
  <c r="C829" i="15" s="1"/>
  <c r="C824" i="15"/>
  <c r="C825" i="15" s="1"/>
  <c r="C826" i="15" s="1"/>
  <c r="C821" i="15"/>
  <c r="C822" i="15" s="1"/>
  <c r="C823" i="15" s="1"/>
  <c r="C819" i="15"/>
  <c r="C820" i="15" s="1"/>
  <c r="C818" i="15"/>
  <c r="L844" i="15"/>
  <c r="L843" i="15"/>
  <c r="L842" i="15"/>
  <c r="L841" i="15"/>
  <c r="L840" i="15"/>
  <c r="L839" i="15"/>
  <c r="L838" i="15"/>
  <c r="L837" i="15"/>
  <c r="L836" i="15"/>
  <c r="L835" i="15"/>
  <c r="L834" i="15"/>
  <c r="L833" i="15"/>
  <c r="L832" i="15"/>
  <c r="L831" i="15"/>
  <c r="L830" i="15"/>
  <c r="L829" i="15"/>
  <c r="L828" i="15"/>
  <c r="L827" i="15"/>
  <c r="L826" i="15"/>
  <c r="L825" i="15"/>
  <c r="L824" i="15"/>
  <c r="L823" i="15"/>
  <c r="L822" i="15"/>
  <c r="L821" i="15"/>
  <c r="L820" i="15"/>
  <c r="L819" i="15"/>
  <c r="L818" i="15"/>
  <c r="V3" i="17" l="1"/>
  <c r="U3" i="17"/>
  <c r="T3" i="17"/>
  <c r="S3" i="17"/>
  <c r="R3" i="17"/>
  <c r="Q7" i="17" s="1"/>
  <c r="E34" i="17"/>
  <c r="E33" i="17"/>
  <c r="E32" i="17"/>
  <c r="E31" i="17"/>
  <c r="E30" i="17"/>
  <c r="E29" i="17"/>
  <c r="E28" i="17"/>
  <c r="E27" i="17"/>
  <c r="E26" i="17"/>
  <c r="E25" i="17"/>
  <c r="E24" i="17"/>
  <c r="E23" i="17"/>
  <c r="E841" i="15"/>
  <c r="A841" i="15"/>
  <c r="E840" i="15"/>
  <c r="A840" i="15"/>
  <c r="E839" i="15"/>
  <c r="A839" i="15"/>
  <c r="E838" i="15"/>
  <c r="A838" i="15"/>
  <c r="E837" i="15"/>
  <c r="A837" i="15"/>
  <c r="E836" i="15"/>
  <c r="A836" i="15"/>
  <c r="E835" i="15"/>
  <c r="A835" i="15"/>
  <c r="E834" i="15"/>
  <c r="A834" i="15"/>
  <c r="E833" i="15"/>
  <c r="A833" i="15"/>
  <c r="E832" i="15"/>
  <c r="A832" i="15"/>
  <c r="E831" i="15"/>
  <c r="A831" i="15"/>
  <c r="E830" i="15"/>
  <c r="A830" i="15"/>
  <c r="E829" i="15"/>
  <c r="A829" i="15"/>
  <c r="E828" i="15"/>
  <c r="A828" i="15"/>
  <c r="E827" i="15"/>
  <c r="A827" i="15"/>
  <c r="E826" i="15"/>
  <c r="A826" i="15"/>
  <c r="E825" i="15"/>
  <c r="A825" i="15"/>
  <c r="E824" i="15"/>
  <c r="A824" i="15"/>
  <c r="E823" i="15"/>
  <c r="A823" i="15"/>
  <c r="E822" i="15"/>
  <c r="A822" i="15"/>
  <c r="E821" i="15"/>
  <c r="F827" i="15"/>
  <c r="F828" i="15" s="1"/>
  <c r="F829" i="15" s="1"/>
  <c r="A821" i="15"/>
  <c r="E820" i="15"/>
  <c r="A820" i="15"/>
  <c r="E819" i="15"/>
  <c r="A819" i="15"/>
  <c r="E818" i="15"/>
  <c r="A818" i="15"/>
  <c r="C812" i="15"/>
  <c r="C813" i="15" s="1"/>
  <c r="C814" i="15" s="1"/>
  <c r="C815" i="15" s="1"/>
  <c r="C809" i="15"/>
  <c r="C806" i="15"/>
  <c r="C805" i="15"/>
  <c r="F809" i="15" s="1"/>
  <c r="F810" i="15" s="1"/>
  <c r="F811" i="15" s="1"/>
  <c r="Q3" i="17"/>
  <c r="Q29" i="17" s="1"/>
  <c r="E371" i="15"/>
  <c r="E372" i="15"/>
  <c r="E373" i="15"/>
  <c r="E374" i="15"/>
  <c r="E375" i="15"/>
  <c r="E376" i="15"/>
  <c r="E377" i="15"/>
  <c r="E378" i="15"/>
  <c r="E379" i="15"/>
  <c r="E380" i="15"/>
  <c r="E381" i="15"/>
  <c r="E382" i="15"/>
  <c r="E383" i="15"/>
  <c r="E384" i="15"/>
  <c r="E385" i="15"/>
  <c r="E386" i="15"/>
  <c r="E387" i="15"/>
  <c r="E388" i="15"/>
  <c r="E389" i="15"/>
  <c r="E390" i="15"/>
  <c r="E391" i="15"/>
  <c r="E392" i="15"/>
  <c r="E393" i="15"/>
  <c r="E394" i="15"/>
  <c r="E395" i="15"/>
  <c r="E396" i="15"/>
  <c r="E397" i="15"/>
  <c r="E398" i="15"/>
  <c r="E399" i="15"/>
  <c r="E400" i="15"/>
  <c r="E401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E431" i="15"/>
  <c r="E432" i="15"/>
  <c r="E433" i="15"/>
  <c r="E434" i="15"/>
  <c r="E435" i="15"/>
  <c r="E436" i="15"/>
  <c r="E437" i="15"/>
  <c r="E438" i="15"/>
  <c r="E439" i="15"/>
  <c r="E440" i="15"/>
  <c r="E441" i="15"/>
  <c r="E442" i="15"/>
  <c r="E443" i="15"/>
  <c r="E444" i="15"/>
  <c r="E445" i="15"/>
  <c r="E446" i="15"/>
  <c r="E447" i="15"/>
  <c r="E448" i="15"/>
  <c r="E449" i="15"/>
  <c r="E450" i="15"/>
  <c r="E451" i="15"/>
  <c r="E452" i="15"/>
  <c r="E453" i="15"/>
  <c r="E454" i="15"/>
  <c r="E455" i="15"/>
  <c r="E456" i="15"/>
  <c r="E457" i="15"/>
  <c r="E458" i="15"/>
  <c r="E459" i="15"/>
  <c r="E460" i="15"/>
  <c r="E461" i="15"/>
  <c r="E462" i="15"/>
  <c r="E463" i="15"/>
  <c r="E464" i="15"/>
  <c r="E465" i="15"/>
  <c r="E466" i="15"/>
  <c r="E467" i="15"/>
  <c r="E468" i="15"/>
  <c r="E469" i="15"/>
  <c r="E470" i="15"/>
  <c r="E471" i="15"/>
  <c r="E472" i="15"/>
  <c r="E473" i="15"/>
  <c r="E474" i="15"/>
  <c r="E475" i="15"/>
  <c r="E476" i="15"/>
  <c r="E477" i="15"/>
  <c r="E478" i="15"/>
  <c r="E479" i="15"/>
  <c r="E480" i="15"/>
  <c r="E481" i="15"/>
  <c r="E482" i="15"/>
  <c r="E483" i="15"/>
  <c r="E484" i="15"/>
  <c r="E485" i="15"/>
  <c r="E486" i="15"/>
  <c r="E487" i="15"/>
  <c r="E488" i="15"/>
  <c r="E489" i="15"/>
  <c r="E490" i="15"/>
  <c r="E491" i="15"/>
  <c r="E492" i="15"/>
  <c r="E493" i="15"/>
  <c r="E494" i="15"/>
  <c r="E495" i="15"/>
  <c r="E496" i="15"/>
  <c r="E497" i="15"/>
  <c r="E498" i="15"/>
  <c r="E499" i="15"/>
  <c r="E500" i="15"/>
  <c r="E501" i="15"/>
  <c r="E502" i="15"/>
  <c r="E503" i="15"/>
  <c r="E504" i="15"/>
  <c r="E505" i="15"/>
  <c r="E506" i="15"/>
  <c r="E507" i="15"/>
  <c r="E508" i="15"/>
  <c r="E509" i="15"/>
  <c r="E510" i="15"/>
  <c r="E511" i="15"/>
  <c r="E512" i="15"/>
  <c r="E513" i="15"/>
  <c r="E514" i="15"/>
  <c r="E515" i="15"/>
  <c r="E516" i="15"/>
  <c r="E517" i="15"/>
  <c r="E518" i="15"/>
  <c r="E519" i="15"/>
  <c r="E520" i="15"/>
  <c r="E521" i="15"/>
  <c r="E522" i="15"/>
  <c r="E523" i="15"/>
  <c r="E524" i="15"/>
  <c r="E525" i="15"/>
  <c r="E526" i="15"/>
  <c r="E527" i="15"/>
  <c r="E528" i="15"/>
  <c r="E529" i="15"/>
  <c r="E530" i="15"/>
  <c r="E531" i="15"/>
  <c r="E532" i="15"/>
  <c r="E533" i="15"/>
  <c r="E534" i="15"/>
  <c r="E535" i="15"/>
  <c r="E536" i="15"/>
  <c r="E537" i="15"/>
  <c r="E538" i="15"/>
  <c r="E539" i="15"/>
  <c r="E540" i="15"/>
  <c r="E541" i="15"/>
  <c r="E542" i="15"/>
  <c r="E543" i="15"/>
  <c r="E544" i="15"/>
  <c r="E545" i="15"/>
  <c r="E546" i="15"/>
  <c r="E547" i="15"/>
  <c r="E548" i="15"/>
  <c r="E549" i="15"/>
  <c r="E550" i="15"/>
  <c r="E551" i="15"/>
  <c r="E552" i="15"/>
  <c r="E553" i="15"/>
  <c r="E554" i="15"/>
  <c r="E555" i="15"/>
  <c r="E556" i="15"/>
  <c r="E557" i="15"/>
  <c r="E558" i="15"/>
  <c r="E559" i="15"/>
  <c r="E560" i="15"/>
  <c r="E561" i="15"/>
  <c r="E562" i="15"/>
  <c r="E563" i="15"/>
  <c r="E564" i="15"/>
  <c r="E565" i="15"/>
  <c r="E566" i="15"/>
  <c r="E567" i="15"/>
  <c r="E568" i="15"/>
  <c r="E569" i="15"/>
  <c r="E570" i="15"/>
  <c r="E571" i="15"/>
  <c r="E572" i="15"/>
  <c r="E573" i="15"/>
  <c r="E574" i="15"/>
  <c r="E575" i="15"/>
  <c r="E576" i="15"/>
  <c r="E577" i="15"/>
  <c r="E578" i="15"/>
  <c r="E579" i="15"/>
  <c r="E580" i="15"/>
  <c r="E581" i="15"/>
  <c r="E582" i="15"/>
  <c r="E583" i="15"/>
  <c r="E584" i="15"/>
  <c r="E585" i="15"/>
  <c r="E586" i="15"/>
  <c r="E587" i="15"/>
  <c r="E588" i="15"/>
  <c r="E589" i="15"/>
  <c r="E590" i="15"/>
  <c r="E591" i="15"/>
  <c r="E592" i="15"/>
  <c r="E593" i="15"/>
  <c r="E594" i="15"/>
  <c r="E595" i="15"/>
  <c r="E596" i="15"/>
  <c r="E597" i="15"/>
  <c r="E598" i="15"/>
  <c r="E599" i="15"/>
  <c r="E600" i="15"/>
  <c r="E601" i="15"/>
  <c r="E602" i="15"/>
  <c r="E603" i="15"/>
  <c r="E604" i="15"/>
  <c r="E605" i="15"/>
  <c r="E606" i="15"/>
  <c r="E607" i="15"/>
  <c r="E608" i="15"/>
  <c r="E609" i="15"/>
  <c r="E610" i="15"/>
  <c r="E611" i="15"/>
  <c r="E612" i="15"/>
  <c r="E613" i="15"/>
  <c r="E614" i="15"/>
  <c r="E615" i="15"/>
  <c r="E616" i="15"/>
  <c r="E617" i="15"/>
  <c r="E618" i="15"/>
  <c r="E619" i="15"/>
  <c r="E620" i="15"/>
  <c r="E621" i="15"/>
  <c r="E622" i="15"/>
  <c r="E623" i="15"/>
  <c r="E624" i="15"/>
  <c r="E625" i="15"/>
  <c r="E626" i="15"/>
  <c r="E627" i="15"/>
  <c r="E628" i="15"/>
  <c r="E629" i="15"/>
  <c r="E630" i="15"/>
  <c r="E631" i="15"/>
  <c r="E632" i="15"/>
  <c r="E633" i="15"/>
  <c r="E634" i="15"/>
  <c r="E635" i="15"/>
  <c r="E636" i="15"/>
  <c r="E637" i="15"/>
  <c r="E638" i="15"/>
  <c r="E639" i="15"/>
  <c r="E640" i="15"/>
  <c r="E641" i="15"/>
  <c r="E642" i="15"/>
  <c r="E643" i="15"/>
  <c r="E644" i="15"/>
  <c r="E645" i="15"/>
  <c r="E646" i="15"/>
  <c r="E647" i="15"/>
  <c r="E648" i="15"/>
  <c r="E649" i="15"/>
  <c r="E650" i="15"/>
  <c r="E651" i="15"/>
  <c r="E652" i="15"/>
  <c r="E653" i="15"/>
  <c r="E654" i="15"/>
  <c r="E655" i="15"/>
  <c r="E656" i="15"/>
  <c r="E657" i="15"/>
  <c r="E658" i="15"/>
  <c r="E659" i="15"/>
  <c r="E660" i="15"/>
  <c r="E661" i="15"/>
  <c r="E662" i="15"/>
  <c r="E663" i="15"/>
  <c r="E664" i="15"/>
  <c r="E665" i="15"/>
  <c r="E666" i="15"/>
  <c r="E667" i="15"/>
  <c r="E668" i="15"/>
  <c r="E669" i="15"/>
  <c r="E670" i="15"/>
  <c r="E671" i="15"/>
  <c r="E672" i="15"/>
  <c r="E673" i="15"/>
  <c r="E674" i="15"/>
  <c r="E675" i="15"/>
  <c r="E676" i="15"/>
  <c r="E677" i="15"/>
  <c r="E678" i="15"/>
  <c r="E679" i="15"/>
  <c r="E680" i="15"/>
  <c r="E681" i="15"/>
  <c r="E682" i="15"/>
  <c r="E683" i="15"/>
  <c r="E684" i="15"/>
  <c r="E685" i="15"/>
  <c r="E686" i="15"/>
  <c r="E687" i="15"/>
  <c r="E688" i="15"/>
  <c r="E689" i="15"/>
  <c r="E690" i="15"/>
  <c r="E691" i="15"/>
  <c r="E692" i="15"/>
  <c r="E693" i="15"/>
  <c r="E694" i="15"/>
  <c r="E695" i="15"/>
  <c r="E696" i="15"/>
  <c r="E697" i="15"/>
  <c r="E698" i="15"/>
  <c r="E699" i="15"/>
  <c r="E700" i="15"/>
  <c r="E701" i="15"/>
  <c r="E702" i="15"/>
  <c r="E703" i="15"/>
  <c r="E704" i="15"/>
  <c r="E705" i="15"/>
  <c r="E706" i="15"/>
  <c r="E707" i="15"/>
  <c r="E708" i="15"/>
  <c r="E709" i="15"/>
  <c r="E710" i="15"/>
  <c r="E711" i="15"/>
  <c r="E712" i="15"/>
  <c r="E713" i="15"/>
  <c r="E714" i="15"/>
  <c r="E715" i="15"/>
  <c r="E716" i="15"/>
  <c r="E717" i="15"/>
  <c r="E718" i="15"/>
  <c r="E719" i="15"/>
  <c r="E720" i="15"/>
  <c r="E721" i="15"/>
  <c r="E722" i="15"/>
  <c r="E723" i="15"/>
  <c r="E724" i="15"/>
  <c r="E725" i="15"/>
  <c r="E726" i="15"/>
  <c r="E727" i="15"/>
  <c r="E728" i="15"/>
  <c r="E729" i="15"/>
  <c r="E730" i="15"/>
  <c r="E731" i="15"/>
  <c r="E732" i="15"/>
  <c r="E733" i="15"/>
  <c r="E734" i="15"/>
  <c r="E735" i="15"/>
  <c r="E736" i="15"/>
  <c r="E737" i="15"/>
  <c r="E738" i="15"/>
  <c r="E739" i="15"/>
  <c r="E740" i="15"/>
  <c r="E741" i="15"/>
  <c r="E742" i="15"/>
  <c r="E743" i="15"/>
  <c r="E744" i="15"/>
  <c r="E745" i="15"/>
  <c r="E746" i="15"/>
  <c r="C744" i="15"/>
  <c r="C743" i="15"/>
  <c r="C742" i="15"/>
  <c r="A23" i="17"/>
  <c r="E747" i="15"/>
  <c r="E748" i="15"/>
  <c r="E749" i="15"/>
  <c r="C747" i="15"/>
  <c r="C746" i="15"/>
  <c r="C745" i="15"/>
  <c r="E750" i="15"/>
  <c r="E751" i="15"/>
  <c r="E752" i="15"/>
  <c r="C750" i="15"/>
  <c r="C751" i="15"/>
  <c r="C749" i="15"/>
  <c r="F752" i="15" s="1"/>
  <c r="F753" i="15" s="1"/>
  <c r="C748" i="15"/>
  <c r="E753" i="15"/>
  <c r="E754" i="15"/>
  <c r="E755" i="15"/>
  <c r="E756" i="15"/>
  <c r="E757" i="15"/>
  <c r="E758" i="15"/>
  <c r="E759" i="15"/>
  <c r="E760" i="15"/>
  <c r="E761" i="15"/>
  <c r="E762" i="15"/>
  <c r="E763" i="15"/>
  <c r="E764" i="15"/>
  <c r="A25" i="17"/>
  <c r="A26" i="17"/>
  <c r="A27" i="17"/>
  <c r="A28" i="17"/>
  <c r="A29" i="17"/>
  <c r="A30" i="17"/>
  <c r="A31" i="17"/>
  <c r="A32" i="17"/>
  <c r="A33" i="17"/>
  <c r="A34" i="17"/>
  <c r="A2" i="15"/>
  <c r="A3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A299" i="15"/>
  <c r="A300" i="15"/>
  <c r="A301" i="15"/>
  <c r="A302" i="15"/>
  <c r="A303" i="15"/>
  <c r="A304" i="15"/>
  <c r="A305" i="15"/>
  <c r="A306" i="15"/>
  <c r="A307" i="15"/>
  <c r="A308" i="15"/>
  <c r="A309" i="15"/>
  <c r="A310" i="15"/>
  <c r="A311" i="15"/>
  <c r="A312" i="15"/>
  <c r="A313" i="15"/>
  <c r="A314" i="15"/>
  <c r="A315" i="15"/>
  <c r="A316" i="15"/>
  <c r="A317" i="15"/>
  <c r="A318" i="15"/>
  <c r="A319" i="15"/>
  <c r="A320" i="15"/>
  <c r="A321" i="15"/>
  <c r="A322" i="15"/>
  <c r="A323" i="15"/>
  <c r="A324" i="15"/>
  <c r="A325" i="15"/>
  <c r="A326" i="15"/>
  <c r="A327" i="15"/>
  <c r="A328" i="15"/>
  <c r="A329" i="15"/>
  <c r="A330" i="15"/>
  <c r="A331" i="15"/>
  <c r="A332" i="15"/>
  <c r="A333" i="15"/>
  <c r="A334" i="15"/>
  <c r="A335" i="15"/>
  <c r="A336" i="15"/>
  <c r="A337" i="15"/>
  <c r="A338" i="15"/>
  <c r="A339" i="15"/>
  <c r="A340" i="15"/>
  <c r="A341" i="15"/>
  <c r="A342" i="15"/>
  <c r="A343" i="15"/>
  <c r="A344" i="15"/>
  <c r="A345" i="15"/>
  <c r="A346" i="15"/>
  <c r="A347" i="15"/>
  <c r="A348" i="15"/>
  <c r="A349" i="15"/>
  <c r="A350" i="15"/>
  <c r="A351" i="15"/>
  <c r="A352" i="15"/>
  <c r="A353" i="15"/>
  <c r="A354" i="15"/>
  <c r="A355" i="15"/>
  <c r="A356" i="15"/>
  <c r="A357" i="15"/>
  <c r="A358" i="15"/>
  <c r="A359" i="15"/>
  <c r="A360" i="15"/>
  <c r="A361" i="15"/>
  <c r="A362" i="15"/>
  <c r="A363" i="15"/>
  <c r="A364" i="15"/>
  <c r="A365" i="15"/>
  <c r="A366" i="15"/>
  <c r="A367" i="15"/>
  <c r="A368" i="15"/>
  <c r="A369" i="15"/>
  <c r="A370" i="15"/>
  <c r="A371" i="15"/>
  <c r="A372" i="15"/>
  <c r="A373" i="15"/>
  <c r="A374" i="15"/>
  <c r="A375" i="15"/>
  <c r="A376" i="15"/>
  <c r="A377" i="15"/>
  <c r="A378" i="15"/>
  <c r="A379" i="15"/>
  <c r="A380" i="15"/>
  <c r="A381" i="15"/>
  <c r="A382" i="15"/>
  <c r="A383" i="15"/>
  <c r="A384" i="15"/>
  <c r="A385" i="15"/>
  <c r="A386" i="15"/>
  <c r="A387" i="15"/>
  <c r="A388" i="15"/>
  <c r="A389" i="15"/>
  <c r="A390" i="15"/>
  <c r="A391" i="15"/>
  <c r="A392" i="15"/>
  <c r="A393" i="15"/>
  <c r="A394" i="15"/>
  <c r="A395" i="15"/>
  <c r="A396" i="15"/>
  <c r="A397" i="15"/>
  <c r="A398" i="15"/>
  <c r="A399" i="15"/>
  <c r="A400" i="15"/>
  <c r="A401" i="15"/>
  <c r="A402" i="15"/>
  <c r="A403" i="15"/>
  <c r="A404" i="15"/>
  <c r="A405" i="15"/>
  <c r="A406" i="15"/>
  <c r="A407" i="15"/>
  <c r="A408" i="15"/>
  <c r="A409" i="15"/>
  <c r="A410" i="15"/>
  <c r="A411" i="15"/>
  <c r="A412" i="15"/>
  <c r="A413" i="15"/>
  <c r="A414" i="15"/>
  <c r="A415" i="15"/>
  <c r="A416" i="15"/>
  <c r="A417" i="15"/>
  <c r="A418" i="15"/>
  <c r="A419" i="15"/>
  <c r="A420" i="15"/>
  <c r="A421" i="15"/>
  <c r="A422" i="15"/>
  <c r="A423" i="15"/>
  <c r="A424" i="15"/>
  <c r="A425" i="15"/>
  <c r="A426" i="15"/>
  <c r="A427" i="15"/>
  <c r="A428" i="15"/>
  <c r="A429" i="15"/>
  <c r="A430" i="15"/>
  <c r="A431" i="15"/>
  <c r="A432" i="15"/>
  <c r="A433" i="15"/>
  <c r="A434" i="15"/>
  <c r="A435" i="15"/>
  <c r="A436" i="15"/>
  <c r="A437" i="15"/>
  <c r="A438" i="15"/>
  <c r="A43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3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69" i="15"/>
  <c r="A470" i="15"/>
  <c r="A471" i="15"/>
  <c r="A472" i="15"/>
  <c r="A473" i="15"/>
  <c r="A474" i="15"/>
  <c r="A475" i="15"/>
  <c r="A476" i="15"/>
  <c r="A477" i="15"/>
  <c r="A478" i="15"/>
  <c r="A479" i="15"/>
  <c r="A480" i="15"/>
  <c r="A481" i="15"/>
  <c r="A482" i="15"/>
  <c r="A483" i="15"/>
  <c r="A484" i="15"/>
  <c r="A485" i="15"/>
  <c r="A486" i="15"/>
  <c r="A487" i="15"/>
  <c r="A488" i="15"/>
  <c r="A489" i="15"/>
  <c r="A490" i="15"/>
  <c r="A491" i="15"/>
  <c r="A492" i="15"/>
  <c r="A493" i="15"/>
  <c r="A494" i="15"/>
  <c r="A495" i="15"/>
  <c r="A496" i="15"/>
  <c r="A497" i="15"/>
  <c r="A498" i="15"/>
  <c r="A499" i="15"/>
  <c r="A500" i="15"/>
  <c r="A501" i="15"/>
  <c r="A502" i="15"/>
  <c r="A503" i="15"/>
  <c r="A504" i="15"/>
  <c r="A505" i="15"/>
  <c r="A506" i="15"/>
  <c r="A507" i="15"/>
  <c r="A508" i="15"/>
  <c r="A509" i="15"/>
  <c r="A510" i="15"/>
  <c r="A511" i="15"/>
  <c r="A512" i="15"/>
  <c r="A513" i="15"/>
  <c r="A514" i="15"/>
  <c r="A515" i="15"/>
  <c r="A516" i="15"/>
  <c r="A517" i="15"/>
  <c r="A518" i="15"/>
  <c r="A519" i="15"/>
  <c r="A520" i="15"/>
  <c r="A521" i="15"/>
  <c r="A522" i="15"/>
  <c r="A523" i="15"/>
  <c r="A524" i="15"/>
  <c r="A525" i="15"/>
  <c r="A526" i="15"/>
  <c r="A527" i="15"/>
  <c r="A528" i="15"/>
  <c r="A529" i="15"/>
  <c r="A530" i="15"/>
  <c r="A531" i="15"/>
  <c r="A532" i="15"/>
  <c r="A533" i="15"/>
  <c r="A534" i="15"/>
  <c r="A535" i="15"/>
  <c r="A536" i="15"/>
  <c r="A537" i="15"/>
  <c r="A538" i="15"/>
  <c r="A539" i="15"/>
  <c r="A540" i="15"/>
  <c r="A541" i="15"/>
  <c r="A542" i="15"/>
  <c r="A543" i="15"/>
  <c r="A544" i="15"/>
  <c r="A545" i="15"/>
  <c r="A546" i="15"/>
  <c r="A547" i="15"/>
  <c r="A548" i="15"/>
  <c r="A549" i="15"/>
  <c r="A550" i="15"/>
  <c r="A551" i="15"/>
  <c r="A552" i="15"/>
  <c r="A553" i="15"/>
  <c r="A554" i="15"/>
  <c r="A555" i="15"/>
  <c r="A556" i="15"/>
  <c r="A557" i="15"/>
  <c r="A558" i="15"/>
  <c r="A559" i="15"/>
  <c r="A560" i="15"/>
  <c r="A561" i="15"/>
  <c r="A562" i="15"/>
  <c r="A563" i="15"/>
  <c r="A564" i="15"/>
  <c r="A565" i="15"/>
  <c r="A566" i="15"/>
  <c r="A567" i="15"/>
  <c r="A568" i="15"/>
  <c r="A569" i="15"/>
  <c r="A570" i="15"/>
  <c r="A571" i="15"/>
  <c r="A572" i="15"/>
  <c r="A573" i="15"/>
  <c r="A574" i="15"/>
  <c r="A575" i="15"/>
  <c r="A576" i="15"/>
  <c r="A577" i="15"/>
  <c r="A578" i="15"/>
  <c r="A579" i="15"/>
  <c r="A580" i="15"/>
  <c r="A581" i="15"/>
  <c r="A582" i="15"/>
  <c r="A583" i="15"/>
  <c r="A584" i="15"/>
  <c r="A585" i="15"/>
  <c r="A586" i="15"/>
  <c r="A587" i="15"/>
  <c r="A588" i="15"/>
  <c r="A589" i="15"/>
  <c r="A590" i="15"/>
  <c r="A591" i="15"/>
  <c r="A592" i="15"/>
  <c r="A593" i="15"/>
  <c r="A594" i="15"/>
  <c r="A595" i="15"/>
  <c r="A596" i="15"/>
  <c r="A597" i="15"/>
  <c r="A598" i="15"/>
  <c r="A599" i="15"/>
  <c r="A600" i="15"/>
  <c r="A601" i="15"/>
  <c r="A602" i="15"/>
  <c r="A603" i="15"/>
  <c r="A604" i="15"/>
  <c r="A605" i="15"/>
  <c r="A606" i="15"/>
  <c r="A607" i="15"/>
  <c r="A608" i="15"/>
  <c r="A609" i="15"/>
  <c r="A610" i="15"/>
  <c r="A611" i="15"/>
  <c r="A612" i="15"/>
  <c r="A613" i="15"/>
  <c r="A614" i="15"/>
  <c r="A615" i="15"/>
  <c r="A616" i="15"/>
  <c r="A617" i="15"/>
  <c r="A618" i="15"/>
  <c r="A619" i="15"/>
  <c r="A620" i="15"/>
  <c r="A621" i="15"/>
  <c r="A622" i="15"/>
  <c r="A623" i="15"/>
  <c r="A624" i="15"/>
  <c r="A625" i="15"/>
  <c r="A626" i="15"/>
  <c r="A627" i="15"/>
  <c r="A628" i="15"/>
  <c r="A629" i="15"/>
  <c r="A630" i="15"/>
  <c r="A631" i="15"/>
  <c r="A632" i="15"/>
  <c r="A633" i="15"/>
  <c r="A634" i="15"/>
  <c r="A635" i="15"/>
  <c r="A636" i="15"/>
  <c r="A637" i="15"/>
  <c r="A638" i="15"/>
  <c r="F638" i="15"/>
  <c r="F639" i="15"/>
  <c r="F640" i="15" s="1"/>
  <c r="A639" i="15"/>
  <c r="A640" i="15"/>
  <c r="A641" i="15"/>
  <c r="F641" i="15"/>
  <c r="F642" i="15" s="1"/>
  <c r="F643" i="15" s="1"/>
  <c r="A642" i="15"/>
  <c r="A643" i="15"/>
  <c r="A644" i="15"/>
  <c r="F644" i="15"/>
  <c r="F645" i="15"/>
  <c r="F646" i="15" s="1"/>
  <c r="A645" i="15"/>
  <c r="A646" i="15"/>
  <c r="A647" i="15"/>
  <c r="F647" i="15"/>
  <c r="F648" i="15" s="1"/>
  <c r="F649" i="15" s="1"/>
  <c r="A648" i="15"/>
  <c r="A649" i="15"/>
  <c r="A650" i="15"/>
  <c r="F650" i="15"/>
  <c r="F651" i="15"/>
  <c r="F652" i="15" s="1"/>
  <c r="A651" i="15"/>
  <c r="A652" i="15"/>
  <c r="A653" i="15"/>
  <c r="F653" i="15"/>
  <c r="F654" i="15" s="1"/>
  <c r="F655" i="15" s="1"/>
  <c r="A654" i="15"/>
  <c r="A655" i="15"/>
  <c r="A656" i="15"/>
  <c r="F656" i="15"/>
  <c r="F657" i="15"/>
  <c r="F658" i="15" s="1"/>
  <c r="A657" i="15"/>
  <c r="A658" i="15"/>
  <c r="A659" i="15"/>
  <c r="F659" i="15"/>
  <c r="F660" i="15" s="1"/>
  <c r="F661" i="15" s="1"/>
  <c r="A660" i="15"/>
  <c r="A661" i="15"/>
  <c r="A662" i="15"/>
  <c r="F662" i="15"/>
  <c r="F663" i="15" s="1"/>
  <c r="F664" i="15" s="1"/>
  <c r="A663" i="15"/>
  <c r="A664" i="15"/>
  <c r="A665" i="15"/>
  <c r="F665" i="15"/>
  <c r="F666" i="15" s="1"/>
  <c r="F667" i="15" s="1"/>
  <c r="A666" i="15"/>
  <c r="A667" i="15"/>
  <c r="A668" i="15"/>
  <c r="F668" i="15"/>
  <c r="F669" i="15"/>
  <c r="F670" i="15" s="1"/>
  <c r="A669" i="15"/>
  <c r="A670" i="15"/>
  <c r="A671" i="15"/>
  <c r="F671" i="15"/>
  <c r="F672" i="15" s="1"/>
  <c r="A672" i="15"/>
  <c r="F673" i="15"/>
  <c r="A673" i="15"/>
  <c r="A674" i="15"/>
  <c r="F674" i="15"/>
  <c r="F675" i="15"/>
  <c r="F676" i="15" s="1"/>
  <c r="A675" i="15"/>
  <c r="A676" i="15"/>
  <c r="A677" i="15"/>
  <c r="F677" i="15"/>
  <c r="F678" i="15" s="1"/>
  <c r="F679" i="15" s="1"/>
  <c r="A678" i="15"/>
  <c r="A679" i="15"/>
  <c r="A680" i="15"/>
  <c r="F680" i="15"/>
  <c r="F681" i="15" s="1"/>
  <c r="F682" i="15" s="1"/>
  <c r="A681" i="15"/>
  <c r="A682" i="15"/>
  <c r="A683" i="15"/>
  <c r="F683" i="15"/>
  <c r="F684" i="15" s="1"/>
  <c r="A684" i="15"/>
  <c r="F685" i="15"/>
  <c r="A685" i="15"/>
  <c r="A686" i="15"/>
  <c r="F686" i="15"/>
  <c r="F687" i="15"/>
  <c r="F688" i="15" s="1"/>
  <c r="A687" i="15"/>
  <c r="A688" i="15"/>
  <c r="A689" i="15"/>
  <c r="F689" i="15"/>
  <c r="F690" i="15" s="1"/>
  <c r="F691" i="15" s="1"/>
  <c r="A690" i="15"/>
  <c r="A691" i="15"/>
  <c r="A692" i="15"/>
  <c r="F692" i="15"/>
  <c r="F693" i="15"/>
  <c r="F694" i="15" s="1"/>
  <c r="A693" i="15"/>
  <c r="A694" i="15"/>
  <c r="A695" i="15"/>
  <c r="F695" i="15"/>
  <c r="F696" i="15" s="1"/>
  <c r="F697" i="15" s="1"/>
  <c r="A696" i="15"/>
  <c r="A697" i="15"/>
  <c r="A698" i="15"/>
  <c r="F698" i="15"/>
  <c r="F699" i="15" s="1"/>
  <c r="F700" i="15" s="1"/>
  <c r="A699" i="15"/>
  <c r="A700" i="15"/>
  <c r="I700" i="15"/>
  <c r="A701" i="15"/>
  <c r="F701" i="15"/>
  <c r="F702" i="15" s="1"/>
  <c r="F703" i="15" s="1"/>
  <c r="I701" i="15"/>
  <c r="A702" i="15"/>
  <c r="I702" i="15"/>
  <c r="A703" i="15"/>
  <c r="I703" i="15"/>
  <c r="A704" i="15"/>
  <c r="F704" i="15"/>
  <c r="F705" i="15"/>
  <c r="F706" i="15" s="1"/>
  <c r="I704" i="15"/>
  <c r="A705" i="15"/>
  <c r="I705" i="15"/>
  <c r="A706" i="15"/>
  <c r="I706" i="15"/>
  <c r="A707" i="15"/>
  <c r="F707" i="15"/>
  <c r="F708" i="15" s="1"/>
  <c r="F709" i="15" s="1"/>
  <c r="I707" i="15"/>
  <c r="A708" i="15"/>
  <c r="I708" i="15"/>
  <c r="A709" i="15"/>
  <c r="I709" i="15"/>
  <c r="A710" i="15"/>
  <c r="F710" i="15"/>
  <c r="F711" i="15" s="1"/>
  <c r="F712" i="15" s="1"/>
  <c r="I710" i="15"/>
  <c r="A711" i="15"/>
  <c r="I711" i="15"/>
  <c r="A712" i="15"/>
  <c r="I712" i="15"/>
  <c r="A713" i="15"/>
  <c r="F713" i="15"/>
  <c r="I713" i="15"/>
  <c r="A714" i="15"/>
  <c r="F714" i="15"/>
  <c r="F715" i="15" s="1"/>
  <c r="I714" i="15"/>
  <c r="A715" i="15"/>
  <c r="I715" i="15"/>
  <c r="A716" i="15"/>
  <c r="F716" i="15"/>
  <c r="F717" i="15"/>
  <c r="F718" i="15" s="1"/>
  <c r="I716" i="15"/>
  <c r="A717" i="15"/>
  <c r="I717" i="15"/>
  <c r="A718" i="15"/>
  <c r="I718" i="15"/>
  <c r="A719" i="15"/>
  <c r="C719" i="15"/>
  <c r="F719" i="15"/>
  <c r="F720" i="15" s="1"/>
  <c r="F721" i="15" s="1"/>
  <c r="I719" i="15"/>
  <c r="A720" i="15"/>
  <c r="C720" i="15"/>
  <c r="A721" i="15"/>
  <c r="C721" i="15"/>
  <c r="A722" i="15"/>
  <c r="C722" i="15"/>
  <c r="A723" i="15"/>
  <c r="C723" i="15"/>
  <c r="A724" i="15"/>
  <c r="C724" i="15"/>
  <c r="A725" i="15"/>
  <c r="C725" i="15"/>
  <c r="A726" i="15"/>
  <c r="C726" i="15"/>
  <c r="A727" i="15"/>
  <c r="C727" i="15"/>
  <c r="A728" i="15"/>
  <c r="C728" i="15"/>
  <c r="A729" i="15"/>
  <c r="C729" i="15"/>
  <c r="A730" i="15"/>
  <c r="C730" i="15"/>
  <c r="A731" i="15"/>
  <c r="C731" i="15"/>
  <c r="A732" i="15"/>
  <c r="C732" i="15"/>
  <c r="A733" i="15"/>
  <c r="C733" i="15"/>
  <c r="A734" i="15"/>
  <c r="C734" i="15"/>
  <c r="A735" i="15"/>
  <c r="C735" i="15"/>
  <c r="A736" i="15"/>
  <c r="C736" i="15"/>
  <c r="A737" i="15"/>
  <c r="C737" i="15"/>
  <c r="A738" i="15"/>
  <c r="C738" i="15"/>
  <c r="A739" i="15"/>
  <c r="C739" i="15"/>
  <c r="A740" i="15"/>
  <c r="C740" i="15"/>
  <c r="A741" i="15"/>
  <c r="C741" i="15"/>
  <c r="A742" i="15"/>
  <c r="A743" i="15"/>
  <c r="A744" i="15"/>
  <c r="A745" i="15"/>
  <c r="A746" i="15"/>
  <c r="A747" i="15"/>
  <c r="A748" i="15"/>
  <c r="A749" i="15"/>
  <c r="A750" i="15"/>
  <c r="A751" i="15"/>
  <c r="A752" i="15"/>
  <c r="A753" i="15"/>
  <c r="A754" i="15"/>
  <c r="F754" i="15"/>
  <c r="A755" i="15"/>
  <c r="A756" i="15"/>
  <c r="A757" i="15"/>
  <c r="A758" i="15"/>
  <c r="A759" i="15"/>
  <c r="A760" i="15"/>
  <c r="A761" i="15"/>
  <c r="A762" i="15"/>
  <c r="A763" i="15"/>
  <c r="A764" i="15"/>
  <c r="A765" i="15"/>
  <c r="E765" i="15"/>
  <c r="A766" i="15"/>
  <c r="E766" i="15"/>
  <c r="A767" i="15"/>
  <c r="E767" i="15"/>
  <c r="A768" i="15"/>
  <c r="E768" i="15"/>
  <c r="A769" i="15"/>
  <c r="E769" i="15"/>
  <c r="A770" i="15"/>
  <c r="E770" i="15"/>
  <c r="A771" i="15"/>
  <c r="E771" i="15"/>
  <c r="A772" i="15"/>
  <c r="E772" i="15"/>
  <c r="A773" i="15"/>
  <c r="E773" i="15"/>
  <c r="A774" i="15"/>
  <c r="E774" i="15"/>
  <c r="A775" i="15"/>
  <c r="E775" i="15"/>
  <c r="A776" i="15"/>
  <c r="E776" i="15"/>
  <c r="A777" i="15"/>
  <c r="E777" i="15"/>
  <c r="A778" i="15"/>
  <c r="E778" i="15"/>
  <c r="A779" i="15"/>
  <c r="E779" i="15"/>
  <c r="A780" i="15"/>
  <c r="E780" i="15"/>
  <c r="A781" i="15"/>
  <c r="E781" i="15"/>
  <c r="A782" i="15"/>
  <c r="E782" i="15"/>
  <c r="A783" i="15"/>
  <c r="E783" i="15"/>
  <c r="A784" i="15"/>
  <c r="E784" i="15"/>
  <c r="A785" i="15"/>
  <c r="E785" i="15"/>
  <c r="A786" i="15"/>
  <c r="E786" i="15"/>
  <c r="A787" i="15"/>
  <c r="E787" i="15"/>
  <c r="A788" i="15"/>
  <c r="E788" i="15"/>
  <c r="A789" i="15"/>
  <c r="E789" i="15"/>
  <c r="A790" i="15"/>
  <c r="E790" i="15"/>
  <c r="A791" i="15"/>
  <c r="E791" i="15"/>
  <c r="A792" i="15"/>
  <c r="E792" i="15"/>
  <c r="A793" i="15"/>
  <c r="E793" i="15"/>
  <c r="A794" i="15"/>
  <c r="E794" i="15"/>
  <c r="A795" i="15"/>
  <c r="E795" i="15"/>
  <c r="A796" i="15"/>
  <c r="E796" i="15"/>
  <c r="A797" i="15"/>
  <c r="E797" i="15"/>
  <c r="A798" i="15"/>
  <c r="E798" i="15"/>
  <c r="A799" i="15"/>
  <c r="E799" i="15"/>
  <c r="A800" i="15"/>
  <c r="E800" i="15"/>
  <c r="A801" i="15"/>
  <c r="E801" i="15"/>
  <c r="A802" i="15"/>
  <c r="E802" i="15"/>
  <c r="A803" i="15"/>
  <c r="E803" i="15"/>
  <c r="A804" i="15"/>
  <c r="E804" i="15"/>
  <c r="A805" i="15"/>
  <c r="E805" i="15"/>
  <c r="A806" i="15"/>
  <c r="E806" i="15"/>
  <c r="A807" i="15"/>
  <c r="E807" i="15"/>
  <c r="A808" i="15"/>
  <c r="E808" i="15"/>
  <c r="A809" i="15"/>
  <c r="E809" i="15"/>
  <c r="A810" i="15"/>
  <c r="E810" i="15"/>
  <c r="A811" i="15"/>
  <c r="E811" i="15"/>
  <c r="A812" i="15"/>
  <c r="E812" i="15"/>
  <c r="A813" i="15"/>
  <c r="E813" i="15"/>
  <c r="A814" i="15"/>
  <c r="E814" i="15"/>
  <c r="A815" i="15"/>
  <c r="E815" i="15"/>
  <c r="A816" i="15"/>
  <c r="E816" i="15"/>
  <c r="A817" i="15"/>
  <c r="E817" i="15"/>
  <c r="A842" i="15"/>
  <c r="E842" i="15"/>
  <c r="A843" i="15"/>
  <c r="E843" i="15"/>
  <c r="A844" i="15"/>
  <c r="E844" i="15"/>
  <c r="A845" i="15"/>
  <c r="E845" i="15"/>
  <c r="F845" i="15"/>
  <c r="F846" i="15" s="1"/>
  <c r="F847" i="15" s="1"/>
  <c r="A846" i="15"/>
  <c r="E846" i="15"/>
  <c r="A847" i="15"/>
  <c r="E847" i="15"/>
  <c r="A848" i="15"/>
  <c r="E848" i="15"/>
  <c r="F848" i="15"/>
  <c r="F849" i="15" s="1"/>
  <c r="F850" i="15" s="1"/>
  <c r="A849" i="15"/>
  <c r="E849" i="15"/>
  <c r="A850" i="15"/>
  <c r="E850" i="15"/>
  <c r="A851" i="15"/>
  <c r="E851" i="15"/>
  <c r="F851" i="15"/>
  <c r="F852" i="15" s="1"/>
  <c r="F853" i="15" s="1"/>
  <c r="A852" i="15"/>
  <c r="E852" i="15"/>
  <c r="A853" i="15"/>
  <c r="E853" i="15"/>
  <c r="A854" i="15"/>
  <c r="E854" i="15"/>
  <c r="F854" i="15"/>
  <c r="F855" i="15" s="1"/>
  <c r="F856" i="15" s="1"/>
  <c r="A855" i="15"/>
  <c r="E855" i="15"/>
  <c r="A856" i="15"/>
  <c r="E856" i="15"/>
  <c r="A857" i="15"/>
  <c r="E857" i="15"/>
  <c r="F857" i="15"/>
  <c r="F858" i="15" s="1"/>
  <c r="F859" i="15" s="1"/>
  <c r="A858" i="15"/>
  <c r="E858" i="15"/>
  <c r="A859" i="15"/>
  <c r="E859" i="15"/>
  <c r="A860" i="15"/>
  <c r="E860" i="15"/>
  <c r="F860" i="15"/>
  <c r="F861" i="15" s="1"/>
  <c r="F862" i="15" s="1"/>
  <c r="A861" i="15"/>
  <c r="E861" i="15"/>
  <c r="A862" i="15"/>
  <c r="E862" i="15"/>
  <c r="A863" i="15"/>
  <c r="E863" i="15"/>
  <c r="F863" i="15"/>
  <c r="F864" i="15" s="1"/>
  <c r="F865" i="15" s="1"/>
  <c r="A864" i="15"/>
  <c r="E864" i="15"/>
  <c r="A865" i="15"/>
  <c r="E865" i="15"/>
  <c r="A866" i="15"/>
  <c r="E866" i="15"/>
  <c r="F866" i="15"/>
  <c r="F867" i="15" s="1"/>
  <c r="F868" i="15" s="1"/>
  <c r="A867" i="15"/>
  <c r="E867" i="15"/>
  <c r="A868" i="15"/>
  <c r="E868" i="15"/>
  <c r="A869" i="15"/>
  <c r="E869" i="15"/>
  <c r="F869" i="15"/>
  <c r="A870" i="15"/>
  <c r="E870" i="15"/>
  <c r="F870" i="15"/>
  <c r="F871" i="15" s="1"/>
  <c r="A871" i="15"/>
  <c r="E871" i="15"/>
  <c r="A872" i="15"/>
  <c r="E872" i="15"/>
  <c r="F872" i="15"/>
  <c r="F873" i="15" s="1"/>
  <c r="F874" i="15"/>
  <c r="A873" i="15"/>
  <c r="E873" i="15"/>
  <c r="A874" i="15"/>
  <c r="E874" i="15"/>
  <c r="A875" i="15"/>
  <c r="E875" i="15"/>
  <c r="F875" i="15"/>
  <c r="A876" i="15"/>
  <c r="E876" i="15"/>
  <c r="F876" i="15"/>
  <c r="F877" i="15" s="1"/>
  <c r="A877" i="15"/>
  <c r="E877" i="15"/>
  <c r="A878" i="15"/>
  <c r="E878" i="15"/>
  <c r="F878" i="15"/>
  <c r="F879" i="15" s="1"/>
  <c r="F880" i="15" s="1"/>
  <c r="A879" i="15"/>
  <c r="E879" i="15"/>
  <c r="A880" i="15"/>
  <c r="E880" i="15"/>
  <c r="A881" i="15"/>
  <c r="E881" i="15"/>
  <c r="F881" i="15"/>
  <c r="F882" i="15" s="1"/>
  <c r="F883" i="15" s="1"/>
  <c r="A882" i="15"/>
  <c r="E882" i="15"/>
  <c r="A883" i="15"/>
  <c r="E883" i="15"/>
  <c r="A884" i="15"/>
  <c r="E884" i="15"/>
  <c r="F884" i="15"/>
  <c r="F885" i="15" s="1"/>
  <c r="F886" i="15" s="1"/>
  <c r="A885" i="15"/>
  <c r="E885" i="15"/>
  <c r="A886" i="15"/>
  <c r="E886" i="15"/>
  <c r="A887" i="15"/>
  <c r="E887" i="15"/>
  <c r="F887" i="15"/>
  <c r="F888" i="15" s="1"/>
  <c r="F889" i="15" s="1"/>
  <c r="A888" i="15"/>
  <c r="E888" i="15"/>
  <c r="A889" i="15"/>
  <c r="E889" i="15"/>
  <c r="A890" i="15"/>
  <c r="E890" i="15"/>
  <c r="F890" i="15"/>
  <c r="F891" i="15" s="1"/>
  <c r="F892" i="15" s="1"/>
  <c r="A891" i="15"/>
  <c r="E891" i="15"/>
  <c r="A892" i="15"/>
  <c r="E892" i="15"/>
  <c r="A893" i="15"/>
  <c r="E893" i="15"/>
  <c r="F893" i="15"/>
  <c r="F894" i="15" s="1"/>
  <c r="F895" i="15" s="1"/>
  <c r="A894" i="15"/>
  <c r="E894" i="15"/>
  <c r="A895" i="15"/>
  <c r="E895" i="15"/>
  <c r="A896" i="15"/>
  <c r="E896" i="15"/>
  <c r="F896" i="15"/>
  <c r="F897" i="15" s="1"/>
  <c r="F898" i="15" s="1"/>
  <c r="A897" i="15"/>
  <c r="E897" i="15"/>
  <c r="A898" i="15"/>
  <c r="E898" i="15"/>
  <c r="A899" i="15"/>
  <c r="E899" i="15"/>
  <c r="F899" i="15"/>
  <c r="F900" i="15" s="1"/>
  <c r="F901" i="15" s="1"/>
  <c r="A900" i="15"/>
  <c r="E900" i="15"/>
  <c r="A901" i="15"/>
  <c r="E901" i="15"/>
  <c r="A902" i="15"/>
  <c r="E902" i="15"/>
  <c r="F902" i="15"/>
  <c r="F903" i="15" s="1"/>
  <c r="F904" i="15" s="1"/>
  <c r="A903" i="15"/>
  <c r="E903" i="15"/>
  <c r="A904" i="15"/>
  <c r="E904" i="15"/>
  <c r="A905" i="15"/>
  <c r="E905" i="15"/>
  <c r="F905" i="15"/>
  <c r="A906" i="15"/>
  <c r="E906" i="15"/>
  <c r="F906" i="15"/>
  <c r="F907" i="15" s="1"/>
  <c r="A907" i="15"/>
  <c r="E907" i="15"/>
  <c r="A908" i="15"/>
  <c r="E908" i="15"/>
  <c r="F908" i="15"/>
  <c r="F909" i="15" s="1"/>
  <c r="F910" i="15" s="1"/>
  <c r="A909" i="15"/>
  <c r="E909" i="15"/>
  <c r="A910" i="15"/>
  <c r="E910" i="15"/>
  <c r="A911" i="15"/>
  <c r="E911" i="15"/>
  <c r="F911" i="15"/>
  <c r="F912" i="15" s="1"/>
  <c r="F913" i="15" s="1"/>
  <c r="A912" i="15"/>
  <c r="E912" i="15"/>
  <c r="A913" i="15"/>
  <c r="E913" i="15"/>
  <c r="A914" i="15"/>
  <c r="E914" i="15"/>
  <c r="F914" i="15"/>
  <c r="F915" i="15" s="1"/>
  <c r="F916" i="15" s="1"/>
  <c r="A915" i="15"/>
  <c r="E915" i="15"/>
  <c r="A916" i="15"/>
  <c r="E916" i="15"/>
  <c r="A917" i="15"/>
  <c r="E917" i="15"/>
  <c r="F917" i="15"/>
  <c r="F918" i="15" s="1"/>
  <c r="F919" i="15" s="1"/>
  <c r="A918" i="15"/>
  <c r="E918" i="15"/>
  <c r="A919" i="15"/>
  <c r="E919" i="15"/>
  <c r="A920" i="15"/>
  <c r="E920" i="15"/>
  <c r="F920" i="15"/>
  <c r="F921" i="15" s="1"/>
  <c r="A921" i="15"/>
  <c r="E921" i="15"/>
  <c r="A922" i="15"/>
  <c r="E922" i="15"/>
  <c r="F922" i="15"/>
  <c r="A923" i="15"/>
  <c r="E923" i="15"/>
  <c r="F923" i="15"/>
  <c r="F924" i="15" s="1"/>
  <c r="F925" i="15" s="1"/>
  <c r="A924" i="15"/>
  <c r="E924" i="15"/>
  <c r="A925" i="15"/>
  <c r="E925" i="15"/>
  <c r="A926" i="15"/>
  <c r="E926" i="15"/>
  <c r="F926" i="15"/>
  <c r="F927" i="15" s="1"/>
  <c r="F928" i="15" s="1"/>
  <c r="A927" i="15"/>
  <c r="E927" i="15"/>
  <c r="A928" i="15"/>
  <c r="E928" i="15"/>
  <c r="A929" i="15"/>
  <c r="E929" i="15"/>
  <c r="F929" i="15"/>
  <c r="F930" i="15" s="1"/>
  <c r="F931" i="15" s="1"/>
  <c r="A930" i="15"/>
  <c r="E930" i="15"/>
  <c r="A931" i="15"/>
  <c r="E931" i="15"/>
  <c r="A932" i="15"/>
  <c r="E932" i="15"/>
  <c r="F932" i="15"/>
  <c r="F933" i="15" s="1"/>
  <c r="A933" i="15"/>
  <c r="E933" i="15"/>
  <c r="A934" i="15"/>
  <c r="E934" i="15"/>
  <c r="F934" i="15"/>
  <c r="A935" i="15"/>
  <c r="E935" i="15"/>
  <c r="F935" i="15"/>
  <c r="F936" i="15" s="1"/>
  <c r="F937" i="15" s="1"/>
  <c r="A936" i="15"/>
  <c r="E936" i="15"/>
  <c r="A937" i="15"/>
  <c r="E937" i="15"/>
  <c r="A938" i="15"/>
  <c r="E938" i="15"/>
  <c r="F938" i="15"/>
  <c r="F939" i="15" s="1"/>
  <c r="F940" i="15" s="1"/>
  <c r="A939" i="15"/>
  <c r="E939" i="15"/>
  <c r="A940" i="15"/>
  <c r="E940" i="15"/>
  <c r="A941" i="15"/>
  <c r="E941" i="15"/>
  <c r="F941" i="15"/>
  <c r="F942" i="15"/>
  <c r="F943" i="15" s="1"/>
  <c r="A942" i="15"/>
  <c r="E942" i="15"/>
  <c r="A943" i="15"/>
  <c r="E943" i="15"/>
  <c r="A944" i="15"/>
  <c r="E944" i="15"/>
  <c r="F944" i="15"/>
  <c r="F945" i="15" s="1"/>
  <c r="F946" i="15" s="1"/>
  <c r="A945" i="15"/>
  <c r="E945" i="15"/>
  <c r="A946" i="15"/>
  <c r="E946" i="15"/>
  <c r="A947" i="15"/>
  <c r="E947" i="15"/>
  <c r="F947" i="15"/>
  <c r="F948" i="15" s="1"/>
  <c r="F949" i="15" s="1"/>
  <c r="A948" i="15"/>
  <c r="E948" i="15"/>
  <c r="A949" i="15"/>
  <c r="E949" i="15"/>
  <c r="A950" i="15"/>
  <c r="E950" i="15"/>
  <c r="F950" i="15"/>
  <c r="F951" i="15" s="1"/>
  <c r="F952" i="15" s="1"/>
  <c r="A951" i="15"/>
  <c r="E951" i="15"/>
  <c r="A952" i="15"/>
  <c r="E952" i="15"/>
  <c r="A953" i="15"/>
  <c r="E953" i="15"/>
  <c r="F953" i="15"/>
  <c r="F954" i="15" s="1"/>
  <c r="F955" i="15" s="1"/>
  <c r="A954" i="15"/>
  <c r="E954" i="15"/>
  <c r="A955" i="15"/>
  <c r="E955" i="15"/>
  <c r="A956" i="15"/>
  <c r="E956" i="15"/>
  <c r="F956" i="15"/>
  <c r="F957" i="15" s="1"/>
  <c r="F958" i="15" s="1"/>
  <c r="A957" i="15"/>
  <c r="E957" i="15"/>
  <c r="A958" i="15"/>
  <c r="E958" i="15"/>
  <c r="A959" i="15"/>
  <c r="E959" i="15"/>
  <c r="F959" i="15"/>
  <c r="F960" i="15" s="1"/>
  <c r="F961" i="15" s="1"/>
  <c r="A960" i="15"/>
  <c r="E960" i="15"/>
  <c r="A961" i="15"/>
  <c r="E961" i="15"/>
  <c r="A962" i="15"/>
  <c r="E962" i="15"/>
  <c r="F962" i="15"/>
  <c r="F963" i="15" s="1"/>
  <c r="F964" i="15" s="1"/>
  <c r="A963" i="15"/>
  <c r="E963" i="15"/>
  <c r="A964" i="15"/>
  <c r="E964" i="15"/>
  <c r="A965" i="15"/>
  <c r="E965" i="15"/>
  <c r="F965" i="15"/>
  <c r="F966" i="15" s="1"/>
  <c r="F967" i="15" s="1"/>
  <c r="A966" i="15"/>
  <c r="E966" i="15"/>
  <c r="A967" i="15"/>
  <c r="E967" i="15"/>
  <c r="A968" i="15"/>
  <c r="E968" i="15"/>
  <c r="F968" i="15"/>
  <c r="A969" i="15"/>
  <c r="E969" i="15"/>
  <c r="F969" i="15"/>
  <c r="F970" i="15" s="1"/>
  <c r="A970" i="15"/>
  <c r="E970" i="15"/>
  <c r="A971" i="15"/>
  <c r="E971" i="15"/>
  <c r="F971" i="15"/>
  <c r="A972" i="15"/>
  <c r="E972" i="15"/>
  <c r="F972" i="15"/>
  <c r="F973" i="15" s="1"/>
  <c r="A973" i="15"/>
  <c r="E973" i="15"/>
  <c r="A974" i="15"/>
  <c r="E974" i="15"/>
  <c r="F974" i="15"/>
  <c r="F975" i="15" s="1"/>
  <c r="F976" i="15" s="1"/>
  <c r="A975" i="15"/>
  <c r="E975" i="15"/>
  <c r="A976" i="15"/>
  <c r="E976" i="15"/>
  <c r="A977" i="15"/>
  <c r="E977" i="15"/>
  <c r="F977" i="15"/>
  <c r="F978" i="15" s="1"/>
  <c r="F979" i="15" s="1"/>
  <c r="A978" i="15"/>
  <c r="E978" i="15"/>
  <c r="A979" i="15"/>
  <c r="E979" i="15"/>
  <c r="A980" i="15"/>
  <c r="E980" i="15"/>
  <c r="F980" i="15"/>
  <c r="F981" i="15" s="1"/>
  <c r="F982" i="15" s="1"/>
  <c r="A981" i="15"/>
  <c r="E981" i="15"/>
  <c r="A982" i="15"/>
  <c r="E982" i="15"/>
  <c r="A983" i="15"/>
  <c r="E983" i="15"/>
  <c r="F983" i="15"/>
  <c r="F984" i="15" s="1"/>
  <c r="F985" i="15" s="1"/>
  <c r="A984" i="15"/>
  <c r="E984" i="15"/>
  <c r="A985" i="15"/>
  <c r="E985" i="15"/>
  <c r="A986" i="15"/>
  <c r="E986" i="15"/>
  <c r="F986" i="15"/>
  <c r="F987" i="15" s="1"/>
  <c r="F988" i="15" s="1"/>
  <c r="A987" i="15"/>
  <c r="E987" i="15"/>
  <c r="A988" i="15"/>
  <c r="E988" i="15"/>
  <c r="A989" i="15"/>
  <c r="E989" i="15"/>
  <c r="F989" i="15"/>
  <c r="F990" i="15" s="1"/>
  <c r="F991" i="15" s="1"/>
  <c r="A990" i="15"/>
  <c r="E990" i="15"/>
  <c r="A991" i="15"/>
  <c r="E991" i="15"/>
  <c r="A992" i="15"/>
  <c r="E992" i="15"/>
  <c r="F992" i="15"/>
  <c r="F993" i="15" s="1"/>
  <c r="F994" i="15" s="1"/>
  <c r="A993" i="15"/>
  <c r="E993" i="15"/>
  <c r="A994" i="15"/>
  <c r="E994" i="15"/>
  <c r="A995" i="15"/>
  <c r="E995" i="15"/>
  <c r="F995" i="15"/>
  <c r="F996" i="15" s="1"/>
  <c r="F997" i="15" s="1"/>
  <c r="A996" i="15"/>
  <c r="E996" i="15"/>
  <c r="A997" i="15"/>
  <c r="E997" i="15"/>
  <c r="A998" i="15"/>
  <c r="E998" i="15"/>
  <c r="F998" i="15"/>
  <c r="F999" i="15" s="1"/>
  <c r="F1000" i="15" s="1"/>
  <c r="A999" i="15"/>
  <c r="E999" i="15"/>
  <c r="A1000" i="15"/>
  <c r="E1000" i="15"/>
  <c r="A1001" i="15"/>
  <c r="E1001" i="15"/>
  <c r="F1001" i="15"/>
  <c r="F1002" i="15" s="1"/>
  <c r="F1003" i="15" s="1"/>
  <c r="A1002" i="15"/>
  <c r="E1002" i="15"/>
  <c r="A1003" i="15"/>
  <c r="E1003" i="15"/>
  <c r="A1004" i="15"/>
  <c r="E1004" i="15"/>
  <c r="F1004" i="15"/>
  <c r="F1005" i="15" s="1"/>
  <c r="F1006" i="15" s="1"/>
  <c r="A1005" i="15"/>
  <c r="E1005" i="15"/>
  <c r="A1006" i="15"/>
  <c r="E1006" i="15"/>
  <c r="A1007" i="15"/>
  <c r="E1007" i="15"/>
  <c r="F1007" i="15"/>
  <c r="F1008" i="15" s="1"/>
  <c r="F1009" i="15" s="1"/>
  <c r="A1008" i="15"/>
  <c r="E1008" i="15"/>
  <c r="A1009" i="15"/>
  <c r="E1009" i="15"/>
  <c r="A1010" i="15"/>
  <c r="E1010" i="15"/>
  <c r="F1010" i="15"/>
  <c r="F1011" i="15" s="1"/>
  <c r="F1012" i="15" s="1"/>
  <c r="A1011" i="15"/>
  <c r="E1011" i="15"/>
  <c r="A1012" i="15"/>
  <c r="E1012" i="15"/>
  <c r="A1013" i="15"/>
  <c r="E1013" i="15"/>
  <c r="F1013" i="15"/>
  <c r="F1014" i="15" s="1"/>
  <c r="F1015" i="15" s="1"/>
  <c r="A1014" i="15"/>
  <c r="E1014" i="15"/>
  <c r="A1015" i="15"/>
  <c r="E1015" i="15"/>
  <c r="A1016" i="15"/>
  <c r="E1016" i="15"/>
  <c r="F1016" i="15"/>
  <c r="A1017" i="15"/>
  <c r="E1017" i="15"/>
  <c r="F1017" i="15"/>
  <c r="F1018" i="15" s="1"/>
  <c r="A1018" i="15"/>
  <c r="E1018" i="15"/>
  <c r="A1019" i="15"/>
  <c r="E1019" i="15"/>
  <c r="F1019" i="15"/>
  <c r="A1020" i="15"/>
  <c r="E1020" i="15"/>
  <c r="F1020" i="15"/>
  <c r="F1021" i="15" s="1"/>
  <c r="A1021" i="15"/>
  <c r="E1021" i="15"/>
  <c r="A1022" i="15"/>
  <c r="E1022" i="15"/>
  <c r="F1022" i="15"/>
  <c r="F1023" i="15" s="1"/>
  <c r="F1024" i="15" s="1"/>
  <c r="A1023" i="15"/>
  <c r="E1023" i="15"/>
  <c r="A1024" i="15"/>
  <c r="E1024" i="15"/>
  <c r="A1025" i="15"/>
  <c r="E1025" i="15"/>
  <c r="F1025" i="15"/>
  <c r="F1026" i="15" s="1"/>
  <c r="F1027" i="15" s="1"/>
  <c r="A1026" i="15"/>
  <c r="E1026" i="15"/>
  <c r="A1027" i="15"/>
  <c r="E1027" i="15"/>
  <c r="A1028" i="15"/>
  <c r="E1028" i="15"/>
  <c r="F1028" i="15"/>
  <c r="F1029" i="15" s="1"/>
  <c r="F1030" i="15" s="1"/>
  <c r="A1029" i="15"/>
  <c r="E1029" i="15"/>
  <c r="A1030" i="15"/>
  <c r="E1030" i="15"/>
  <c r="A1031" i="15"/>
  <c r="E1031" i="15"/>
  <c r="F1031" i="15"/>
  <c r="F1032" i="15" s="1"/>
  <c r="F1033" i="15" s="1"/>
  <c r="A1032" i="15"/>
  <c r="E1032" i="15"/>
  <c r="A1033" i="15"/>
  <c r="E1033" i="15"/>
  <c r="A1034" i="15"/>
  <c r="E1034" i="15"/>
  <c r="F1034" i="15"/>
  <c r="F1035" i="15" s="1"/>
  <c r="F1036" i="15" s="1"/>
  <c r="A1035" i="15"/>
  <c r="E1035" i="15"/>
  <c r="A1036" i="15"/>
  <c r="E1036" i="15"/>
  <c r="A1037" i="15"/>
  <c r="E1037" i="15"/>
  <c r="F1037" i="15"/>
  <c r="F1038" i="15" s="1"/>
  <c r="F1039" i="15" s="1"/>
  <c r="A1038" i="15"/>
  <c r="E1038" i="15"/>
  <c r="A1039" i="15"/>
  <c r="E1039" i="15"/>
  <c r="A1040" i="15"/>
  <c r="E1040" i="15"/>
  <c r="F1040" i="15"/>
  <c r="F1041" i="15" s="1"/>
  <c r="F1042" i="15" s="1"/>
  <c r="A1041" i="15"/>
  <c r="E1041" i="15"/>
  <c r="A1042" i="15"/>
  <c r="E1042" i="15"/>
  <c r="A1043" i="15"/>
  <c r="E1043" i="15"/>
  <c r="F1043" i="15"/>
  <c r="F1044" i="15" s="1"/>
  <c r="F1045" i="15" s="1"/>
  <c r="A1044" i="15"/>
  <c r="E1044" i="15"/>
  <c r="A1045" i="15"/>
  <c r="E1045" i="15"/>
  <c r="A1046" i="15"/>
  <c r="E1046" i="15"/>
  <c r="F1046" i="15"/>
  <c r="F1047" i="15" s="1"/>
  <c r="F1048" i="15" s="1"/>
  <c r="A1047" i="15"/>
  <c r="E1047" i="15"/>
  <c r="A1048" i="15"/>
  <c r="E1048" i="15"/>
  <c r="A1049" i="15"/>
  <c r="E1049" i="15"/>
  <c r="F1049" i="15"/>
  <c r="F1050" i="15" s="1"/>
  <c r="F1051" i="15" s="1"/>
  <c r="A1050" i="15"/>
  <c r="E1050" i="15"/>
  <c r="A1051" i="15"/>
  <c r="E1051" i="15"/>
  <c r="A1052" i="15"/>
  <c r="E1052" i="15"/>
  <c r="F1052" i="15"/>
  <c r="F1053" i="15" s="1"/>
  <c r="F1054" i="15" s="1"/>
  <c r="A1053" i="15"/>
  <c r="E1053" i="15"/>
  <c r="A1054" i="15"/>
  <c r="E1054" i="15"/>
  <c r="A1055" i="15"/>
  <c r="E1055" i="15"/>
  <c r="F1055" i="15"/>
  <c r="F1056" i="15" s="1"/>
  <c r="F1057" i="15" s="1"/>
  <c r="A1056" i="15"/>
  <c r="E1056" i="15"/>
  <c r="A1057" i="15"/>
  <c r="E1057" i="15"/>
  <c r="A1058" i="15"/>
  <c r="E1058" i="15"/>
  <c r="F1058" i="15"/>
  <c r="F1059" i="15" s="1"/>
  <c r="F1060" i="15" s="1"/>
  <c r="A1059" i="15"/>
  <c r="E1059" i="15"/>
  <c r="A1060" i="15"/>
  <c r="E1060" i="15"/>
  <c r="A1061" i="15"/>
  <c r="E1061" i="15"/>
  <c r="F1061" i="15"/>
  <c r="F1062" i="15" s="1"/>
  <c r="F1063" i="15" s="1"/>
  <c r="A1062" i="15"/>
  <c r="E1062" i="15"/>
  <c r="A1063" i="15"/>
  <c r="E1063" i="15"/>
  <c r="A1064" i="15"/>
  <c r="E1064" i="15"/>
  <c r="F1064" i="15"/>
  <c r="A1065" i="15"/>
  <c r="E1065" i="15"/>
  <c r="F1065" i="15"/>
  <c r="F1066" i="15" s="1"/>
  <c r="A1066" i="15"/>
  <c r="E1066" i="15"/>
  <c r="A1067" i="15"/>
  <c r="E1067" i="15"/>
  <c r="F1067" i="15"/>
  <c r="A1068" i="15"/>
  <c r="E1068" i="15"/>
  <c r="F1068" i="15"/>
  <c r="F1069" i="15" s="1"/>
  <c r="A1069" i="15"/>
  <c r="E1069" i="15"/>
  <c r="A1070" i="15"/>
  <c r="E1070" i="15"/>
  <c r="F1070" i="15"/>
  <c r="F1071" i="15" s="1"/>
  <c r="F1072" i="15" s="1"/>
  <c r="A1071" i="15"/>
  <c r="E1071" i="15"/>
  <c r="A1072" i="15"/>
  <c r="E1072" i="15"/>
  <c r="A1073" i="15"/>
  <c r="E1073" i="15"/>
  <c r="F1073" i="15"/>
  <c r="F1074" i="15" s="1"/>
  <c r="F1075" i="15" s="1"/>
  <c r="A1074" i="15"/>
  <c r="E1074" i="15"/>
  <c r="A1075" i="15"/>
  <c r="E1075" i="15"/>
  <c r="A1076" i="15"/>
  <c r="E1076" i="15"/>
  <c r="F1076" i="15"/>
  <c r="F1077" i="15" s="1"/>
  <c r="F1078" i="15" s="1"/>
  <c r="A1077" i="15"/>
  <c r="E1077" i="15"/>
  <c r="A1078" i="15"/>
  <c r="E1078" i="15"/>
  <c r="A1079" i="15"/>
  <c r="E1079" i="15"/>
  <c r="F1079" i="15"/>
  <c r="F1080" i="15" s="1"/>
  <c r="F1081" i="15" s="1"/>
  <c r="A1080" i="15"/>
  <c r="E1080" i="15"/>
  <c r="A1081" i="15"/>
  <c r="E1081" i="15"/>
  <c r="A1082" i="15"/>
  <c r="E1082" i="15"/>
  <c r="F1082" i="15"/>
  <c r="F1083" i="15" s="1"/>
  <c r="F1084" i="15" s="1"/>
  <c r="A1083" i="15"/>
  <c r="E1083" i="15"/>
  <c r="A1084" i="15"/>
  <c r="E1084" i="15"/>
  <c r="A1085" i="15"/>
  <c r="E1085" i="15"/>
  <c r="F1085" i="15"/>
  <c r="F1086" i="15" s="1"/>
  <c r="F1087" i="15" s="1"/>
  <c r="A1086" i="15"/>
  <c r="E1086" i="15"/>
  <c r="A1087" i="15"/>
  <c r="E1087" i="15"/>
  <c r="A1088" i="15"/>
  <c r="E1088" i="15"/>
  <c r="F1088" i="15"/>
  <c r="F1089" i="15" s="1"/>
  <c r="F1090" i="15" s="1"/>
  <c r="A1089" i="15"/>
  <c r="E1089" i="15"/>
  <c r="A1090" i="15"/>
  <c r="E1090" i="15"/>
  <c r="A1091" i="15"/>
  <c r="E1091" i="15"/>
  <c r="F1091" i="15"/>
  <c r="F1092" i="15" s="1"/>
  <c r="F1093" i="15" s="1"/>
  <c r="A1092" i="15"/>
  <c r="E1092" i="15"/>
  <c r="A1093" i="15"/>
  <c r="E1093" i="15"/>
  <c r="A1094" i="15"/>
  <c r="E1094" i="15"/>
  <c r="F1094" i="15"/>
  <c r="F1095" i="15" s="1"/>
  <c r="F1096" i="15" s="1"/>
  <c r="A1095" i="15"/>
  <c r="E1095" i="15"/>
  <c r="A1096" i="15"/>
  <c r="E1096" i="15"/>
  <c r="A1097" i="15"/>
  <c r="E1097" i="15"/>
  <c r="F1097" i="15"/>
  <c r="F1098" i="15" s="1"/>
  <c r="F1099" i="15" s="1"/>
  <c r="A1098" i="15"/>
  <c r="E1098" i="15"/>
  <c r="A1099" i="15"/>
  <c r="E1099" i="15"/>
  <c r="A1100" i="15"/>
  <c r="E1100" i="15"/>
  <c r="F1100" i="15"/>
  <c r="F1101" i="15" s="1"/>
  <c r="F1102" i="15" s="1"/>
  <c r="A1101" i="15"/>
  <c r="E1101" i="15"/>
  <c r="A1102" i="15"/>
  <c r="E1102" i="15"/>
  <c r="A1103" i="15"/>
  <c r="E1103" i="15"/>
  <c r="F1103" i="15"/>
  <c r="F1104" i="15" s="1"/>
  <c r="F1105" i="15" s="1"/>
  <c r="A1104" i="15"/>
  <c r="E1104" i="15"/>
  <c r="A1105" i="15"/>
  <c r="E1105" i="15"/>
  <c r="A1106" i="15"/>
  <c r="E1106" i="15"/>
  <c r="F1106" i="15"/>
  <c r="F1107" i="15" s="1"/>
  <c r="A1107" i="15"/>
  <c r="E1107" i="15"/>
  <c r="A1108" i="15"/>
  <c r="E1108" i="15"/>
  <c r="F1108" i="15"/>
  <c r="A1109" i="15"/>
  <c r="E1109" i="15"/>
  <c r="F1109" i="15"/>
  <c r="F1110" i="15"/>
  <c r="F1111" i="15" s="1"/>
  <c r="A1110" i="15"/>
  <c r="E1110" i="15"/>
  <c r="A1111" i="15"/>
  <c r="E1111" i="15"/>
  <c r="A1112" i="15"/>
  <c r="E1112" i="15"/>
  <c r="F1112" i="15"/>
  <c r="F1113" i="15" s="1"/>
  <c r="F1114" i="15" s="1"/>
  <c r="A1113" i="15"/>
  <c r="E1113" i="15"/>
  <c r="A1114" i="15"/>
  <c r="E1114" i="15"/>
  <c r="A1115" i="15"/>
  <c r="E1115" i="15"/>
  <c r="F1115" i="15"/>
  <c r="F1116" i="15" s="1"/>
  <c r="F1117" i="15" s="1"/>
  <c r="A1116" i="15"/>
  <c r="E1116" i="15"/>
  <c r="A1117" i="15"/>
  <c r="E1117" i="15"/>
  <c r="A1118" i="15"/>
  <c r="E1118" i="15"/>
  <c r="F1118" i="15"/>
  <c r="F1119" i="15" s="1"/>
  <c r="F1120" i="15" s="1"/>
  <c r="A1119" i="15"/>
  <c r="E1119" i="15"/>
  <c r="A1120" i="15"/>
  <c r="E1120" i="15"/>
  <c r="A1121" i="15"/>
  <c r="E1121" i="15"/>
  <c r="F1121" i="15"/>
  <c r="F1122" i="15" s="1"/>
  <c r="F1123" i="15" s="1"/>
  <c r="A1122" i="15"/>
  <c r="E1122" i="15"/>
  <c r="A1123" i="15"/>
  <c r="E1123" i="15"/>
  <c r="A1124" i="15"/>
  <c r="E1124" i="15"/>
  <c r="F1124" i="15"/>
  <c r="F1125" i="15" s="1"/>
  <c r="F1126" i="15" s="1"/>
  <c r="A1125" i="15"/>
  <c r="E1125" i="15"/>
  <c r="A1126" i="15"/>
  <c r="E1126" i="15"/>
  <c r="A1127" i="15"/>
  <c r="E1127" i="15"/>
  <c r="F1127" i="15"/>
  <c r="F1128" i="15" s="1"/>
  <c r="F1129" i="15" s="1"/>
  <c r="A1128" i="15"/>
  <c r="E1128" i="15"/>
  <c r="A1129" i="15"/>
  <c r="E1129" i="15"/>
  <c r="A1130" i="15"/>
  <c r="E1130" i="15"/>
  <c r="F1130" i="15"/>
  <c r="F1131" i="15" s="1"/>
  <c r="F1132" i="15" s="1"/>
  <c r="A1131" i="15"/>
  <c r="E1131" i="15"/>
  <c r="A1132" i="15"/>
  <c r="E1132" i="15"/>
  <c r="A1133" i="15"/>
  <c r="E1133" i="15"/>
  <c r="F1133" i="15"/>
  <c r="F1134" i="15" s="1"/>
  <c r="F1135" i="15"/>
  <c r="A1134" i="15"/>
  <c r="E1134" i="15"/>
  <c r="A1135" i="15"/>
  <c r="E1135" i="15"/>
  <c r="A1136" i="15"/>
  <c r="E1136" i="15"/>
  <c r="F1136" i="15"/>
  <c r="F1137" i="15" s="1"/>
  <c r="F1138" i="15" s="1"/>
  <c r="A1137" i="15"/>
  <c r="E1137" i="15"/>
  <c r="A1138" i="15"/>
  <c r="E1138" i="15"/>
  <c r="A1139" i="15"/>
  <c r="E1139" i="15"/>
  <c r="F1139" i="15"/>
  <c r="F1140" i="15" s="1"/>
  <c r="F1141" i="15" s="1"/>
  <c r="A1140" i="15"/>
  <c r="E1140" i="15"/>
  <c r="A1141" i="15"/>
  <c r="E1141" i="15"/>
  <c r="A1142" i="15"/>
  <c r="E1142" i="15"/>
  <c r="F1142" i="15"/>
  <c r="F1143" i="15" s="1"/>
  <c r="F1144" i="15" s="1"/>
  <c r="A1143" i="15"/>
  <c r="E1143" i="15"/>
  <c r="A1144" i="15"/>
  <c r="E1144" i="15"/>
  <c r="A1145" i="15"/>
  <c r="E1145" i="15"/>
  <c r="F1145" i="15"/>
  <c r="F1146" i="15" s="1"/>
  <c r="F1147" i="15"/>
  <c r="A1146" i="15"/>
  <c r="E1146" i="15"/>
  <c r="A1147" i="15"/>
  <c r="E1147" i="15"/>
  <c r="A1148" i="15"/>
  <c r="E1148" i="15"/>
  <c r="F1148" i="15"/>
  <c r="A1149" i="15"/>
  <c r="E1149" i="15"/>
  <c r="F1149" i="15"/>
  <c r="F1150" i="15" s="1"/>
  <c r="A1150" i="15"/>
  <c r="E1150" i="15"/>
  <c r="A1151" i="15"/>
  <c r="E1151" i="15"/>
  <c r="F1151" i="15"/>
  <c r="F1152" i="15" s="1"/>
  <c r="F1153" i="15" s="1"/>
  <c r="A1152" i="15"/>
  <c r="E1152" i="15"/>
  <c r="A1153" i="15"/>
  <c r="E1153" i="15"/>
  <c r="A1154" i="15"/>
  <c r="E1154" i="15"/>
  <c r="F1154" i="15"/>
  <c r="F1155" i="15" s="1"/>
  <c r="F1156" i="15" s="1"/>
  <c r="A1155" i="15"/>
  <c r="E1155" i="15"/>
  <c r="A1156" i="15"/>
  <c r="E1156" i="15"/>
  <c r="A1157" i="15"/>
  <c r="E1157" i="15"/>
  <c r="F1157" i="15"/>
  <c r="F1158" i="15" s="1"/>
  <c r="F1159" i="15" s="1"/>
  <c r="A1158" i="15"/>
  <c r="E1158" i="15"/>
  <c r="A1159" i="15"/>
  <c r="E1159" i="15"/>
  <c r="A1160" i="15"/>
  <c r="E1160" i="15"/>
  <c r="F1160" i="15"/>
  <c r="F1161" i="15" s="1"/>
  <c r="F1162" i="15" s="1"/>
  <c r="A1161" i="15"/>
  <c r="E1161" i="15"/>
  <c r="A1162" i="15"/>
  <c r="E1162" i="15"/>
  <c r="A1163" i="15"/>
  <c r="E1163" i="15"/>
  <c r="F1163" i="15"/>
  <c r="F1164" i="15" s="1"/>
  <c r="F1165" i="15" s="1"/>
  <c r="A1164" i="15"/>
  <c r="E1164" i="15"/>
  <c r="A1165" i="15"/>
  <c r="E1165" i="15"/>
  <c r="A3" i="17"/>
  <c r="H8" i="17"/>
  <c r="A14" i="17"/>
  <c r="A15" i="17"/>
  <c r="A16" i="17"/>
  <c r="A17" i="17"/>
  <c r="A18" i="17"/>
  <c r="A19" i="17"/>
  <c r="A21" i="17"/>
  <c r="A24" i="17"/>
  <c r="C752" i="15"/>
  <c r="C753" i="15" s="1"/>
  <c r="C754" i="15" s="1"/>
  <c r="C807" i="15"/>
  <c r="C810" i="15"/>
  <c r="C811" i="15" s="1"/>
  <c r="F842" i="15"/>
  <c r="F843" i="15" s="1"/>
  <c r="F844" i="15" s="1"/>
  <c r="F824" i="15"/>
  <c r="F825" i="15" s="1"/>
  <c r="F826" i="15" s="1"/>
  <c r="F755" i="15" l="1"/>
  <c r="F756" i="15" s="1"/>
  <c r="F757" i="15" s="1"/>
  <c r="I838" i="15"/>
  <c r="F830" i="15"/>
  <c r="F831" i="15" s="1"/>
  <c r="F832" i="15" s="1"/>
  <c r="P3" i="17"/>
  <c r="F749" i="15"/>
  <c r="F750" i="15" s="1"/>
  <c r="F751" i="15" s="1"/>
  <c r="Q10" i="17"/>
  <c r="AD10" i="17" s="1"/>
  <c r="F815" i="15"/>
  <c r="F816" i="15" s="1"/>
  <c r="F817" i="15" s="1"/>
  <c r="E35" i="17"/>
  <c r="E19" i="17"/>
  <c r="T7" i="17"/>
  <c r="T33" i="17" s="1"/>
  <c r="S10" i="17"/>
  <c r="AF10" i="17" s="1"/>
  <c r="U7" i="17"/>
  <c r="U29" i="17" s="1"/>
  <c r="T10" i="17"/>
  <c r="AG10" i="17" s="1"/>
  <c r="T30" i="17"/>
  <c r="R7" i="17"/>
  <c r="R27" i="17" s="1"/>
  <c r="V7" i="17"/>
  <c r="V34" i="17" s="1"/>
  <c r="U10" i="17"/>
  <c r="AH10" i="17" s="1"/>
  <c r="U26" i="17"/>
  <c r="T27" i="17"/>
  <c r="R29" i="17"/>
  <c r="U30" i="17"/>
  <c r="T31" i="17"/>
  <c r="R33" i="17"/>
  <c r="S7" i="17"/>
  <c r="S33" i="17" s="1"/>
  <c r="R10" i="17"/>
  <c r="V10" i="17"/>
  <c r="AI10" i="17" s="1"/>
  <c r="S25" i="17"/>
  <c r="R26" i="17"/>
  <c r="V26" i="17"/>
  <c r="T28" i="17"/>
  <c r="S29" i="17"/>
  <c r="V30" i="17"/>
  <c r="Q34" i="17"/>
  <c r="Q24" i="17"/>
  <c r="Q26" i="17"/>
  <c r="P7" i="17"/>
  <c r="P30" i="17" s="1"/>
  <c r="P10" i="17"/>
  <c r="AC10" i="17" s="1"/>
  <c r="O3" i="17"/>
  <c r="I830" i="15"/>
  <c r="I834" i="15"/>
  <c r="I841" i="15"/>
  <c r="I833" i="15"/>
  <c r="I839" i="15"/>
  <c r="I836" i="15"/>
  <c r="I840" i="15"/>
  <c r="I835" i="15"/>
  <c r="I831" i="15"/>
  <c r="I746" i="15"/>
  <c r="I749" i="15"/>
  <c r="I752" i="15"/>
  <c r="I753" i="15"/>
  <c r="I754" i="15"/>
  <c r="I755" i="15"/>
  <c r="Q5" i="17"/>
  <c r="I832" i="15"/>
  <c r="C816" i="15"/>
  <c r="F833" i="15"/>
  <c r="E16" i="17"/>
  <c r="Q27" i="17"/>
  <c r="Q25" i="17"/>
  <c r="Q31" i="17"/>
  <c r="Q32" i="17"/>
  <c r="Q30" i="17"/>
  <c r="F818" i="15"/>
  <c r="F819" i="15" s="1"/>
  <c r="F820" i="15" s="1"/>
  <c r="C808" i="15"/>
  <c r="C755" i="15"/>
  <c r="I744" i="15"/>
  <c r="F839" i="15"/>
  <c r="F840" i="15" s="1"/>
  <c r="F841" i="15" s="1"/>
  <c r="I837" i="15"/>
  <c r="Q33" i="17"/>
  <c r="Q23" i="17"/>
  <c r="Q28" i="17"/>
  <c r="F725" i="15"/>
  <c r="F726" i="15" s="1"/>
  <c r="F727" i="15" s="1"/>
  <c r="I733" i="15"/>
  <c r="I750" i="15"/>
  <c r="F740" i="15"/>
  <c r="F741" i="15" s="1"/>
  <c r="F742" i="15" s="1"/>
  <c r="I748" i="15"/>
  <c r="F734" i="15"/>
  <c r="F735" i="15" s="1"/>
  <c r="F736" i="15" s="1"/>
  <c r="I742" i="15"/>
  <c r="I740" i="15"/>
  <c r="I738" i="15"/>
  <c r="F728" i="15"/>
  <c r="F729" i="15" s="1"/>
  <c r="F730" i="15" s="1"/>
  <c r="I736" i="15"/>
  <c r="I734" i="15"/>
  <c r="F836" i="15"/>
  <c r="F837" i="15" s="1"/>
  <c r="F838" i="15" s="1"/>
  <c r="I751" i="15"/>
  <c r="F743" i="15"/>
  <c r="F744" i="15" s="1"/>
  <c r="F745" i="15" s="1"/>
  <c r="I747" i="15"/>
  <c r="F737" i="15"/>
  <c r="F738" i="15" s="1"/>
  <c r="F739" i="15" s="1"/>
  <c r="I745" i="15"/>
  <c r="I743" i="15"/>
  <c r="I741" i="15"/>
  <c r="F731" i="15"/>
  <c r="F732" i="15" s="1"/>
  <c r="F733" i="15" s="1"/>
  <c r="I739" i="15"/>
  <c r="I737" i="15"/>
  <c r="I735" i="15"/>
  <c r="I732" i="15"/>
  <c r="F722" i="15"/>
  <c r="F723" i="15" s="1"/>
  <c r="F724" i="15" s="1"/>
  <c r="I720" i="15"/>
  <c r="I721" i="15"/>
  <c r="I722" i="15"/>
  <c r="I723" i="15"/>
  <c r="I724" i="15"/>
  <c r="I725" i="15"/>
  <c r="I726" i="15"/>
  <c r="I727" i="15"/>
  <c r="I728" i="15"/>
  <c r="I729" i="15"/>
  <c r="I730" i="15"/>
  <c r="I731" i="15"/>
  <c r="F746" i="15"/>
  <c r="F747" i="15" s="1"/>
  <c r="F748" i="15" s="1"/>
  <c r="E40" i="17" l="1"/>
  <c r="E39" i="17"/>
  <c r="E41" i="17" s="1"/>
  <c r="T23" i="17"/>
  <c r="T34" i="17"/>
  <c r="V24" i="17"/>
  <c r="T25" i="17"/>
  <c r="R5" i="17"/>
  <c r="R6" i="17" s="1"/>
  <c r="AE10" i="17"/>
  <c r="V28" i="17"/>
  <c r="I817" i="15"/>
  <c r="U27" i="17"/>
  <c r="T24" i="17"/>
  <c r="V33" i="17"/>
  <c r="V29" i="17"/>
  <c r="V25" i="17"/>
  <c r="U25" i="17"/>
  <c r="V31" i="17"/>
  <c r="S24" i="17"/>
  <c r="R32" i="17"/>
  <c r="U32" i="17"/>
  <c r="T29" i="17"/>
  <c r="S26" i="17"/>
  <c r="R23" i="17"/>
  <c r="R34" i="17"/>
  <c r="S31" i="17"/>
  <c r="R28" i="17"/>
  <c r="U28" i="17"/>
  <c r="U31" i="17"/>
  <c r="S32" i="17"/>
  <c r="U33" i="17"/>
  <c r="S27" i="17"/>
  <c r="R24" i="17"/>
  <c r="S34" i="17"/>
  <c r="R31" i="17"/>
  <c r="V27" i="17"/>
  <c r="U24" i="17"/>
  <c r="T32" i="17"/>
  <c r="R30" i="17"/>
  <c r="U23" i="17"/>
  <c r="U34" i="17"/>
  <c r="S28" i="17"/>
  <c r="R25" i="17"/>
  <c r="V32" i="17"/>
  <c r="T26" i="17"/>
  <c r="S23" i="17"/>
  <c r="S30" i="17"/>
  <c r="V23" i="17"/>
  <c r="P34" i="17"/>
  <c r="P29" i="17"/>
  <c r="P32" i="17"/>
  <c r="P31" i="17"/>
  <c r="P24" i="17"/>
  <c r="P23" i="17"/>
  <c r="P33" i="17"/>
  <c r="O34" i="17"/>
  <c r="O10" i="17"/>
  <c r="N3" i="17"/>
  <c r="P28" i="17"/>
  <c r="P26" i="17"/>
  <c r="P25" i="17"/>
  <c r="O7" i="17"/>
  <c r="O25" i="17" s="1"/>
  <c r="P27" i="17"/>
  <c r="Q6" i="17"/>
  <c r="F812" i="15"/>
  <c r="F813" i="15" s="1"/>
  <c r="F814" i="15" s="1"/>
  <c r="F834" i="15"/>
  <c r="F835" i="15" s="1"/>
  <c r="P5" i="17"/>
  <c r="P6" i="17" s="1"/>
  <c r="C756" i="15"/>
  <c r="F758" i="15"/>
  <c r="F759" i="15" s="1"/>
  <c r="F760" i="15" s="1"/>
  <c r="I756" i="15"/>
  <c r="E21" i="17"/>
  <c r="C817" i="15"/>
  <c r="I820" i="15" s="1"/>
  <c r="I827" i="15"/>
  <c r="I821" i="15"/>
  <c r="S6" i="17" l="1"/>
  <c r="O24" i="17"/>
  <c r="AB10" i="17"/>
  <c r="O5" i="17"/>
  <c r="O6" i="17" s="1"/>
  <c r="O26" i="17"/>
  <c r="O32" i="17"/>
  <c r="O30" i="17"/>
  <c r="O23" i="17"/>
  <c r="O29" i="17"/>
  <c r="O31" i="17"/>
  <c r="O28" i="17"/>
  <c r="O33" i="17"/>
  <c r="N31" i="17"/>
  <c r="M3" i="17"/>
  <c r="M7" i="17" s="1"/>
  <c r="M23" i="17" s="1"/>
  <c r="N33" i="17"/>
  <c r="N32" i="17"/>
  <c r="N34" i="17"/>
  <c r="N7" i="17"/>
  <c r="N30" i="17" s="1"/>
  <c r="N10" i="17"/>
  <c r="N24" i="17"/>
  <c r="O27" i="17"/>
  <c r="I823" i="15"/>
  <c r="I828" i="15"/>
  <c r="F32" i="17"/>
  <c r="G32" i="17" s="1"/>
  <c r="F33" i="17"/>
  <c r="G33" i="17" s="1"/>
  <c r="F24" i="17"/>
  <c r="G24" i="17" s="1"/>
  <c r="F29" i="17"/>
  <c r="G29" i="17" s="1"/>
  <c r="F31" i="17"/>
  <c r="G31" i="17" s="1"/>
  <c r="F27" i="17"/>
  <c r="G27" i="17" s="1"/>
  <c r="F30" i="17"/>
  <c r="G30" i="17" s="1"/>
  <c r="F26" i="17"/>
  <c r="G26" i="17" s="1"/>
  <c r="F23" i="17"/>
  <c r="F25" i="17"/>
  <c r="G25" i="17" s="1"/>
  <c r="F28" i="17"/>
  <c r="G28" i="17" s="1"/>
  <c r="F34" i="17"/>
  <c r="G34" i="17" s="1"/>
  <c r="I829" i="15"/>
  <c r="F821" i="15"/>
  <c r="F822" i="15" s="1"/>
  <c r="F823" i="15" s="1"/>
  <c r="I825" i="15"/>
  <c r="I824" i="15"/>
  <c r="I822" i="15"/>
  <c r="I818" i="15"/>
  <c r="I826" i="15"/>
  <c r="C757" i="15"/>
  <c r="I757" i="15"/>
  <c r="I819" i="15"/>
  <c r="N23" i="17" l="1"/>
  <c r="T6" i="17"/>
  <c r="U5" i="17"/>
  <c r="AA10" i="17"/>
  <c r="N5" i="17"/>
  <c r="N6" i="17" s="1"/>
  <c r="N29" i="17"/>
  <c r="N26" i="17"/>
  <c r="N25" i="17"/>
  <c r="N27" i="17"/>
  <c r="N28" i="17"/>
  <c r="M10" i="17"/>
  <c r="M33" i="17"/>
  <c r="M34" i="17"/>
  <c r="M29" i="17"/>
  <c r="M31" i="17"/>
  <c r="L3" i="17"/>
  <c r="L7" i="17" s="1"/>
  <c r="L23" i="17" s="1"/>
  <c r="M32" i="17"/>
  <c r="M24" i="17"/>
  <c r="M30" i="17"/>
  <c r="M28" i="17"/>
  <c r="M26" i="17"/>
  <c r="M25" i="17"/>
  <c r="M27" i="17"/>
  <c r="G23" i="17"/>
  <c r="F35" i="17"/>
  <c r="C758" i="15"/>
  <c r="I758" i="15"/>
  <c r="U6" i="17" l="1"/>
  <c r="V5" i="17"/>
  <c r="V6" i="17" s="1"/>
  <c r="M5" i="17"/>
  <c r="M6" i="17" s="1"/>
  <c r="Z10" i="17"/>
  <c r="L34" i="17"/>
  <c r="K3" i="17"/>
  <c r="L30" i="17"/>
  <c r="L24" i="17"/>
  <c r="L28" i="17"/>
  <c r="L27" i="17"/>
  <c r="L31" i="17"/>
  <c r="L33" i="17"/>
  <c r="L29" i="17"/>
  <c r="L32" i="17"/>
  <c r="L10" i="17"/>
  <c r="L26" i="17"/>
  <c r="L25" i="17"/>
  <c r="C759" i="15"/>
  <c r="I759" i="15"/>
  <c r="G35" i="17"/>
  <c r="K27" i="17" l="1"/>
  <c r="K10" i="17"/>
  <c r="K31" i="17"/>
  <c r="K25" i="17"/>
  <c r="K33" i="17"/>
  <c r="K24" i="17"/>
  <c r="K26" i="17"/>
  <c r="K30" i="17"/>
  <c r="K29" i="17"/>
  <c r="K32" i="17"/>
  <c r="K23" i="17"/>
  <c r="K34" i="17"/>
  <c r="K28" i="17"/>
  <c r="L5" i="17"/>
  <c r="L6" i="17" s="1"/>
  <c r="Y10" i="17"/>
  <c r="K7" i="17"/>
  <c r="C760" i="15"/>
  <c r="F761" i="15"/>
  <c r="F762" i="15" s="1"/>
  <c r="F763" i="15" s="1"/>
  <c r="I760" i="15"/>
  <c r="I761" i="15"/>
  <c r="K5" i="17" l="1"/>
  <c r="K6" i="17" s="1"/>
  <c r="X32" i="17" s="1"/>
  <c r="X10" i="17"/>
  <c r="C761" i="15"/>
  <c r="X33" i="17" l="1"/>
  <c r="Y32" i="17"/>
  <c r="X23" i="17"/>
  <c r="X29" i="17"/>
  <c r="X24" i="17"/>
  <c r="X25" i="17"/>
  <c r="X28" i="17"/>
  <c r="X31" i="17"/>
  <c r="X30" i="17"/>
  <c r="X27" i="17"/>
  <c r="X26" i="17"/>
  <c r="X34" i="17"/>
  <c r="C762" i="15"/>
  <c r="I763" i="15"/>
  <c r="I762" i="15"/>
  <c r="Y33" i="17" l="1"/>
  <c r="Z33" i="17" s="1"/>
  <c r="Y26" i="17"/>
  <c r="Z26" i="17" s="1"/>
  <c r="Y28" i="17"/>
  <c r="Z28" i="17" s="1"/>
  <c r="AA28" i="17" s="1"/>
  <c r="Y23" i="17"/>
  <c r="Z23" i="17" s="1"/>
  <c r="Y27" i="17"/>
  <c r="Z27" i="17" s="1"/>
  <c r="Y25" i="17"/>
  <c r="Z25" i="17" s="1"/>
  <c r="Y30" i="17"/>
  <c r="Z30" i="17" s="1"/>
  <c r="Y24" i="17"/>
  <c r="Y34" i="17"/>
  <c r="Z34" i="17" s="1"/>
  <c r="Y31" i="17"/>
  <c r="Z31" i="17" s="1"/>
  <c r="Y29" i="17"/>
  <c r="Z29" i="17" s="1"/>
  <c r="Z32" i="17"/>
  <c r="AA32" i="17" s="1"/>
  <c r="C763" i="15"/>
  <c r="F764" i="15"/>
  <c r="F765" i="15" s="1"/>
  <c r="F766" i="15" s="1"/>
  <c r="AA33" i="17" l="1"/>
  <c r="AB33" i="17" s="1"/>
  <c r="AC33" i="17" s="1"/>
  <c r="AD33" i="17" s="1"/>
  <c r="AA30" i="17"/>
  <c r="AB30" i="17" s="1"/>
  <c r="AC30" i="17" s="1"/>
  <c r="AD30" i="17" s="1"/>
  <c r="AA31" i="17"/>
  <c r="Z24" i="17"/>
  <c r="AA26" i="17"/>
  <c r="AB26" i="17" s="1"/>
  <c r="AC26" i="17" s="1"/>
  <c r="AA34" i="17"/>
  <c r="AB34" i="17" s="1"/>
  <c r="AA27" i="17"/>
  <c r="AB27" i="17" s="1"/>
  <c r="AC27" i="17" s="1"/>
  <c r="AB32" i="17"/>
  <c r="AC32" i="17" s="1"/>
  <c r="AD32" i="17" s="1"/>
  <c r="AA29" i="17"/>
  <c r="AB29" i="17" s="1"/>
  <c r="AC29" i="17" s="1"/>
  <c r="AA25" i="17"/>
  <c r="AA23" i="17"/>
  <c r="AB23" i="17" s="1"/>
  <c r="AB28" i="17"/>
  <c r="AC28" i="17" s="1"/>
  <c r="C764" i="15"/>
  <c r="I764" i="15"/>
  <c r="AK30" i="17" l="1"/>
  <c r="H30" i="17" s="1"/>
  <c r="AK33" i="17"/>
  <c r="H33" i="17" s="1"/>
  <c r="AK28" i="17"/>
  <c r="AK29" i="17"/>
  <c r="AK27" i="17"/>
  <c r="AA24" i="17"/>
  <c r="AB24" i="17" s="1"/>
  <c r="AC24" i="17" s="1"/>
  <c r="AD24" i="17" s="1"/>
  <c r="AK32" i="17"/>
  <c r="H32" i="17" s="1"/>
  <c r="AK26" i="17"/>
  <c r="AB25" i="17"/>
  <c r="AE30" i="17"/>
  <c r="AF30" i="17" s="1"/>
  <c r="AE32" i="17"/>
  <c r="AF32" i="17" s="1"/>
  <c r="AG32" i="17" s="1"/>
  <c r="AH32" i="17" s="1"/>
  <c r="AI32" i="17" s="1"/>
  <c r="AE33" i="17"/>
  <c r="AF33" i="17" s="1"/>
  <c r="AD29" i="17"/>
  <c r="AD28" i="17"/>
  <c r="AC34" i="17"/>
  <c r="AD34" i="17" s="1"/>
  <c r="AC23" i="17"/>
  <c r="AD23" i="17" s="1"/>
  <c r="AC25" i="17"/>
  <c r="AD25" i="17" s="1"/>
  <c r="AD27" i="17"/>
  <c r="AD26" i="17"/>
  <c r="AB31" i="17"/>
  <c r="C765" i="15"/>
  <c r="I765" i="15"/>
  <c r="AK25" i="17" l="1"/>
  <c r="H25" i="17" s="1"/>
  <c r="AM32" i="17"/>
  <c r="I32" i="17" s="1"/>
  <c r="J32" i="17" s="1"/>
  <c r="H27" i="17"/>
  <c r="H28" i="17"/>
  <c r="AG30" i="17"/>
  <c r="AH30" i="17" s="1"/>
  <c r="AI30" i="17" s="1"/>
  <c r="AK34" i="17"/>
  <c r="H34" i="17" s="1"/>
  <c r="AK24" i="17"/>
  <c r="H24" i="17" s="1"/>
  <c r="H29" i="17"/>
  <c r="H26" i="17"/>
  <c r="AK23" i="17"/>
  <c r="H23" i="17" s="1"/>
  <c r="AG33" i="17"/>
  <c r="AE29" i="17"/>
  <c r="AF29" i="17" s="1"/>
  <c r="AE24" i="17"/>
  <c r="AF24" i="17" s="1"/>
  <c r="AG24" i="17" s="1"/>
  <c r="AE27" i="17"/>
  <c r="AF27" i="17" s="1"/>
  <c r="AG27" i="17" s="1"/>
  <c r="AH27" i="17" s="1"/>
  <c r="AI27" i="17" s="1"/>
  <c r="AE28" i="17"/>
  <c r="AF28" i="17" s="1"/>
  <c r="AG28" i="17" s="1"/>
  <c r="AH28" i="17" s="1"/>
  <c r="AI28" i="17" s="1"/>
  <c r="AE34" i="17"/>
  <c r="AF34" i="17" s="1"/>
  <c r="AE25" i="17"/>
  <c r="AF25" i="17" s="1"/>
  <c r="AG25" i="17" s="1"/>
  <c r="AH25" i="17" s="1"/>
  <c r="AI25" i="17" s="1"/>
  <c r="AE26" i="17"/>
  <c r="AF26" i="17" s="1"/>
  <c r="AE23" i="17"/>
  <c r="AF23" i="17" s="1"/>
  <c r="AC31" i="17"/>
  <c r="AD31" i="17" s="1"/>
  <c r="C766" i="15"/>
  <c r="I766" i="15"/>
  <c r="F767" i="15"/>
  <c r="F768" i="15" s="1"/>
  <c r="F769" i="15" s="1"/>
  <c r="AH24" i="17" l="1"/>
  <c r="AI24" i="17" s="1"/>
  <c r="AG29" i="17"/>
  <c r="AH29" i="17" s="1"/>
  <c r="AI29" i="17" s="1"/>
  <c r="AM29" i="17" s="1"/>
  <c r="I29" i="17" s="1"/>
  <c r="J29" i="17" s="1"/>
  <c r="AM27" i="17"/>
  <c r="I27" i="17" s="1"/>
  <c r="J27" i="17" s="1"/>
  <c r="AM30" i="17"/>
  <c r="I30" i="17" s="1"/>
  <c r="J30" i="17" s="1"/>
  <c r="AM24" i="17"/>
  <c r="I24" i="17" s="1"/>
  <c r="J24" i="17" s="1"/>
  <c r="AM28" i="17"/>
  <c r="I28" i="17" s="1"/>
  <c r="J28" i="17" s="1"/>
  <c r="AE31" i="17"/>
  <c r="AF31" i="17" s="1"/>
  <c r="AG31" i="17" s="1"/>
  <c r="AH31" i="17" s="1"/>
  <c r="AI31" i="17" s="1"/>
  <c r="AM25" i="17"/>
  <c r="I25" i="17" s="1"/>
  <c r="J25" i="17" s="1"/>
  <c r="AK31" i="17"/>
  <c r="H31" i="17" s="1"/>
  <c r="AG23" i="17"/>
  <c r="AG26" i="17"/>
  <c r="AH26" i="17" s="1"/>
  <c r="AG34" i="17"/>
  <c r="AH34" i="17" s="1"/>
  <c r="AH33" i="17"/>
  <c r="AI33" i="17" s="1"/>
  <c r="C767" i="15"/>
  <c r="I767" i="15"/>
  <c r="AM31" i="17" l="1"/>
  <c r="I31" i="17" s="1"/>
  <c r="J31" i="17" s="1"/>
  <c r="AH23" i="17"/>
  <c r="AM33" i="17"/>
  <c r="I33" i="17" s="1"/>
  <c r="J33" i="17" s="1"/>
  <c r="AI34" i="17"/>
  <c r="AM34" i="17" s="1"/>
  <c r="I34" i="17" s="1"/>
  <c r="J34" i="17" s="1"/>
  <c r="AI26" i="17"/>
  <c r="H35" i="17"/>
  <c r="C768" i="15"/>
  <c r="I768" i="15"/>
  <c r="AM26" i="17" l="1"/>
  <c r="I26" i="17" s="1"/>
  <c r="J26" i="17" s="1"/>
  <c r="AI23" i="17"/>
  <c r="AM23" i="17" s="1"/>
  <c r="I23" i="17" s="1"/>
  <c r="C769" i="15"/>
  <c r="I769" i="15"/>
  <c r="F770" i="15"/>
  <c r="F771" i="15" s="1"/>
  <c r="F772" i="15" s="1"/>
  <c r="J23" i="17" l="1"/>
  <c r="I35" i="17"/>
  <c r="J36" i="17" s="1"/>
  <c r="C770" i="15"/>
  <c r="I770" i="15"/>
  <c r="J35" i="17" l="1"/>
  <c r="J39" i="17"/>
  <c r="J40" i="17"/>
  <c r="C771" i="15"/>
  <c r="I771" i="15"/>
  <c r="J41" i="17" l="1"/>
  <c r="C772" i="15"/>
  <c r="I772" i="15"/>
  <c r="F773" i="15"/>
  <c r="F774" i="15" s="1"/>
  <c r="F775" i="15" s="1"/>
  <c r="C773" i="15" l="1"/>
  <c r="I773" i="15"/>
  <c r="C774" i="15" l="1"/>
  <c r="I774" i="15"/>
  <c r="F776" i="15"/>
  <c r="F777" i="15" s="1"/>
  <c r="F778" i="15" s="1"/>
  <c r="C775" i="15" l="1"/>
  <c r="I775" i="15"/>
  <c r="C776" i="15" l="1"/>
  <c r="I776" i="15"/>
  <c r="C777" i="15" l="1"/>
  <c r="I777" i="15"/>
  <c r="C778" i="15" l="1"/>
  <c r="I778" i="15"/>
  <c r="F779" i="15"/>
  <c r="F780" i="15" s="1"/>
  <c r="F781" i="15" s="1"/>
  <c r="C779" i="15" l="1"/>
  <c r="I779" i="15"/>
  <c r="C780" i="15" l="1"/>
  <c r="I780" i="15"/>
  <c r="C781" i="15" l="1"/>
  <c r="I781" i="15"/>
  <c r="F782" i="15"/>
  <c r="F783" i="15" s="1"/>
  <c r="F784" i="15" s="1"/>
  <c r="C782" i="15" l="1"/>
  <c r="I782" i="15"/>
  <c r="C783" i="15" l="1"/>
  <c r="I783" i="15"/>
  <c r="F785" i="15"/>
  <c r="F786" i="15" s="1"/>
  <c r="F787" i="15" s="1"/>
  <c r="C784" i="15" l="1"/>
  <c r="I784" i="15"/>
  <c r="C785" i="15" l="1"/>
  <c r="I785" i="15"/>
  <c r="C786" i="15" l="1"/>
  <c r="I786" i="15"/>
  <c r="C787" i="15" l="1"/>
  <c r="I787" i="15"/>
  <c r="F788" i="15"/>
  <c r="F789" i="15" s="1"/>
  <c r="F790" i="15" s="1"/>
  <c r="C788" i="15" l="1"/>
  <c r="I788" i="15"/>
  <c r="C789" i="15" l="1"/>
  <c r="I789" i="15"/>
  <c r="C790" i="15" l="1"/>
  <c r="I790" i="15"/>
  <c r="F791" i="15"/>
  <c r="F792" i="15" s="1"/>
  <c r="F793" i="15" s="1"/>
  <c r="C791" i="15" l="1"/>
  <c r="I791" i="15"/>
  <c r="C792" i="15" l="1"/>
  <c r="I792" i="15"/>
  <c r="C793" i="15" l="1"/>
  <c r="I793" i="15"/>
  <c r="F794" i="15"/>
  <c r="F795" i="15" s="1"/>
  <c r="F796" i="15" s="1"/>
  <c r="C794" i="15" l="1"/>
  <c r="I794" i="15"/>
  <c r="C795" i="15" l="1"/>
  <c r="I795" i="15"/>
  <c r="C796" i="15" l="1"/>
  <c r="I796" i="15"/>
  <c r="F797" i="15"/>
  <c r="F798" i="15" s="1"/>
  <c r="F799" i="15" s="1"/>
  <c r="C797" i="15" l="1"/>
  <c r="I797" i="15"/>
  <c r="C798" i="15" l="1"/>
  <c r="I798" i="15"/>
  <c r="C799" i="15" l="1"/>
  <c r="I799" i="15"/>
  <c r="F800" i="15"/>
  <c r="F801" i="15" s="1"/>
  <c r="F802" i="15" s="1"/>
  <c r="C800" i="15" l="1"/>
  <c r="I800" i="15"/>
  <c r="C801" i="15" l="1"/>
  <c r="I801" i="15"/>
  <c r="C802" i="15" l="1"/>
  <c r="I802" i="15"/>
  <c r="F803" i="15"/>
  <c r="F804" i="15" s="1"/>
  <c r="F805" i="15" s="1"/>
  <c r="C803" i="15" l="1"/>
  <c r="I803" i="15"/>
  <c r="C804" i="15" l="1"/>
  <c r="I804" i="15"/>
  <c r="I808" i="15"/>
  <c r="I812" i="15"/>
  <c r="I816" i="15" l="1"/>
  <c r="I805" i="15"/>
  <c r="I806" i="15"/>
  <c r="F806" i="15"/>
  <c r="F807" i="15" s="1"/>
  <c r="F808" i="15" s="1"/>
  <c r="I810" i="15"/>
  <c r="I809" i="15"/>
  <c r="I814" i="15"/>
  <c r="I807" i="15"/>
  <c r="I813" i="15"/>
  <c r="I811" i="15"/>
  <c r="I815" i="15"/>
</calcChain>
</file>

<file path=xl/comments1.xml><?xml version="1.0" encoding="utf-8"?>
<comments xmlns="http://schemas.openxmlformats.org/spreadsheetml/2006/main">
  <authors>
    <author>R.Pennybaker</author>
    <author>rlp</author>
    <author>Mary Williamson</author>
  </authors>
  <commentList>
    <comment ref="E10" authorId="0" shapeId="0">
      <text>
        <r>
          <rPr>
            <b/>
            <sz val="8"/>
            <color indexed="81"/>
            <rFont val="Tahoma"/>
            <family val="2"/>
          </rPr>
          <t>M. Williamson:</t>
        </r>
        <r>
          <rPr>
            <sz val="8"/>
            <color indexed="81"/>
            <rFont val="Tahoma"/>
            <family val="2"/>
          </rPr>
          <t xml:space="preserve">
Starting ~ Row23 (or Jan) data from AEP books for CY2014 Schedule 11 transmission service.  Data can be found in the monthly revenue reports that come from Doug Clark/Carole Myser.</t>
        </r>
      </text>
    </comment>
    <comment ref="E17" authorId="1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From Sched11 Rates Sheet:  Sum of "True-Up Adj", "Collection Adj", and "Incentive ARR Change".  In other terms, Sum of Adjustments (w/o interest).  This value is auto calculated in the "22" files just to the right of the print range.</t>
        </r>
      </text>
    </comment>
    <comment ref="E18" authorId="1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From Sched11 Rates Sheet:  Sum of "True-Up Adj", "Collection Adj", and "Incentive ARR Change".  In other terms, Sum of Adjustments (w/o interest).  This value is auto calculated in the "23" files just to the right of the print range.</t>
        </r>
      </text>
    </comment>
    <comment ref="A23" authorId="2" shapeId="0">
      <text>
        <r>
          <rPr>
            <b/>
            <sz val="9"/>
            <color indexed="81"/>
            <rFont val="Tahoma"/>
            <family val="2"/>
          </rPr>
          <t>Mary Williamson:</t>
        </r>
        <r>
          <rPr>
            <sz val="9"/>
            <color indexed="81"/>
            <rFont val="Tahoma"/>
            <family val="2"/>
          </rPr>
          <t xml:space="preserve">
Third working day of the month.</t>
        </r>
      </text>
    </comment>
  </commentList>
</comments>
</file>

<file path=xl/comments2.xml><?xml version="1.0" encoding="utf-8"?>
<comments xmlns="http://schemas.openxmlformats.org/spreadsheetml/2006/main">
  <authors>
    <author>R.Pennybaker</author>
  </authors>
  <commentList>
    <comment ref="F1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is the column used in the interest engine.</t>
        </r>
      </text>
    </comment>
  </commentList>
</comments>
</file>

<file path=xl/sharedStrings.xml><?xml version="1.0" encoding="utf-8"?>
<sst xmlns="http://schemas.openxmlformats.org/spreadsheetml/2006/main" count="957" uniqueCount="274">
  <si>
    <t>Sched#</t>
  </si>
  <si>
    <t>Start dates for each quarter</t>
  </si>
  <si>
    <t>INTEREST Calculations</t>
  </si>
  <si>
    <t>Interest Bearing Days per Quarter</t>
  </si>
  <si>
    <t>Annual Rate from FERC</t>
  </si>
  <si>
    <t>Daily Rate = Annual / 365</t>
  </si>
  <si>
    <t>Maximum Days per Quarter</t>
  </si>
  <si>
    <t>Year</t>
  </si>
  <si>
    <t>Month</t>
  </si>
  <si>
    <t>Quarter</t>
  </si>
  <si>
    <t>Monthly Prime Rate, Annualized</t>
  </si>
  <si>
    <t>Qtrly Prime Rate, Annualized</t>
  </si>
  <si>
    <t>--</t>
  </si>
  <si>
    <t xml:space="preserve">  Different Calculation</t>
  </si>
  <si>
    <t>AEP Formula Rate Update -- FERC Docket ER07-1069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</si>
  <si>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</si>
  <si>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</si>
  <si>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</si>
  <si>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</si>
  <si>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</si>
  <si>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</si>
  <si>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</si>
  <si>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</si>
  <si>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</si>
  <si>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</si>
  <si>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</si>
  <si>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</si>
  <si>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</si>
  <si>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</si>
  <si>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</si>
  <si>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</si>
  <si>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</si>
  <si>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</si>
  <si>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</si>
  <si>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</si>
  <si>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</si>
  <si>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</si>
  <si>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</si>
  <si>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</si>
  <si>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</si>
  <si>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</si>
  <si>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</si>
  <si>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</si>
  <si>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</si>
  <si>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</si>
  <si>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</si>
  <si>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</si>
  <si>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</si>
  <si>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</si>
  <si>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</si>
  <si>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</si>
  <si>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</si>
  <si>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</si>
  <si>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</si>
  <si>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</si>
  <si>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</si>
  <si>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</si>
  <si>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</si>
  <si>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</si>
  <si>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</si>
  <si>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</si>
  <si>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</si>
  <si>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</si>
  <si>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</si>
  <si>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</si>
  <si>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</si>
  <si>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</si>
  <si>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</si>
  <si>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</si>
  <si>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</si>
  <si>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</si>
  <si>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</si>
  <si>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</si>
  <si>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</si>
  <si>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</si>
  <si>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</si>
  <si>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</si>
  <si>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</si>
  <si>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</si>
  <si>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</si>
  <si>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</si>
  <si>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</si>
  <si>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</si>
  <si>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</si>
  <si>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</si>
  <si>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</si>
  <si>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</si>
  <si>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</si>
  <si>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</si>
  <si>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</si>
  <si>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</si>
  <si>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</si>
  <si>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</si>
  <si>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</si>
  <si>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</si>
  <si>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</si>
  <si>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</si>
  <si>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</si>
  <si>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</si>
  <si>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</si>
  <si>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</si>
  <si>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</si>
  <si>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</si>
  <si>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</si>
  <si>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</si>
  <si>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Historic Interest</t>
  </si>
  <si>
    <t>True-Up w/o Interest</t>
  </si>
  <si>
    <t>05/2008, 5.00</t>
  </si>
  <si>
    <t>http://edocket.access.gpo.gov/cfr_2002/aprqtr/18cfr35.19a.htm</t>
  </si>
  <si>
    <t>Get monthly rates here (H.15 release)</t>
  </si>
  <si>
    <t>Billing
Date*</t>
  </si>
  <si>
    <t>Payment Received*</t>
  </si>
  <si>
    <t>Base Plan Project Revenue Requirement True-up Calculation</t>
  </si>
  <si>
    <t>Company</t>
  </si>
  <si>
    <t>Project</t>
  </si>
  <si>
    <t xml:space="preserve">&lt;== Including Approved ROE Incentives </t>
  </si>
  <si>
    <t>Historic Interest Subtotal</t>
  </si>
  <si>
    <t>Rate Year Ending</t>
  </si>
  <si>
    <t>Annual Average Prime Rate of Preceding 12 Months</t>
  </si>
  <si>
    <t xml:space="preserve">Future Interest </t>
  </si>
  <si>
    <t>End of Historic Interest Accural</t>
  </si>
  <si>
    <t>Interest Calculated by Quarter (Compounded Quarterly)</t>
  </si>
  <si>
    <t>Actual Charge</t>
  </si>
  <si>
    <t>Invoiced** Charge</t>
  </si>
  <si>
    <t>Total Interest</t>
  </si>
  <si>
    <t>AEP</t>
  </si>
  <si>
    <t>all PSO &amp; SWE BPU projects</t>
  </si>
  <si>
    <r>
      <t>**</t>
    </r>
    <r>
      <rPr>
        <sz val="8"/>
        <rFont val="Arial"/>
        <family val="2"/>
      </rPr>
      <t>Invoiced Charge reflects subsequent routine invoice corrections. (Positive values indicate revenue to AEP).</t>
    </r>
  </si>
  <si>
    <r>
      <t xml:space="preserve">* </t>
    </r>
    <r>
      <rPr>
        <sz val="8"/>
        <rFont val="Arial"/>
        <family val="2"/>
      </rPr>
      <t>Billing assumed 3th business day, payment assumed 15 days later (or next business day)</t>
    </r>
  </si>
  <si>
    <t>&lt;== from PSO Sched 11 Sheet</t>
  </si>
  <si>
    <t>&lt;== from SWEPCO Sched 11 Sheet</t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</si>
  <si>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</si>
  <si>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</si>
  <si>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</si>
  <si>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</si>
  <si>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</si>
  <si>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</si>
  <si>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</si>
  <si>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</si>
  <si>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</si>
  <si>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</si>
  <si>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04/2009, 3.25</t>
  </si>
  <si>
    <t>This is where you paste new data from the fedreserve site…formulas split the data into appropriate columns</t>
  </si>
  <si>
    <t>Subtotal Interest for PSO Schedule 11 activity</t>
  </si>
  <si>
    <t>Subtotal Interest for SWE Schedule 11 activity</t>
  </si>
  <si>
    <t>Total AEP Interest (input Oper. Co. values to Sched 11 Rates sheets for PSO, SWEPCO, and in main FR Template)</t>
  </si>
  <si>
    <t>05/2009, 3.25</t>
  </si>
  <si>
    <t>06/2009, 3.25</t>
  </si>
  <si>
    <t>07/2009, 3.25</t>
  </si>
  <si>
    <t>08/2009, 3.25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</si>
  <si>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</si>
  <si>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</si>
  <si>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</si>
  <si>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</si>
  <si>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</si>
  <si>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</si>
  <si>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</si>
  <si>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</si>
  <si>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05/2010, 3.25</t>
  </si>
  <si>
    <t>06/2010, 3.25</t>
  </si>
  <si>
    <t>07/2010, 3.25</t>
  </si>
  <si>
    <t>08/2010, 3.25</t>
  </si>
  <si>
    <t>09/2010, 3.25</t>
  </si>
  <si>
    <t>10/2010, 3.25</t>
  </si>
  <si>
    <t>11/2010, 3.25</t>
  </si>
  <si>
    <t>12/2010, 3.25</t>
  </si>
  <si>
    <t>01/2011, 3.25</t>
  </si>
  <si>
    <t>02/2011, 3.25</t>
  </si>
  <si>
    <t>03/2011, 3.25</t>
  </si>
  <si>
    <t>04/2011, 3.25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</si>
  <si>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</si>
  <si>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</si>
  <si>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</si>
  <si>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</si>
  <si>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</si>
  <si>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</si>
  <si>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</si>
  <si>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</si>
  <si>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</si>
  <si>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</si>
  <si>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</si>
  <si>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Calendar Year being Trued-Up</t>
  </si>
  <si>
    <t>Last date of current Rate Year (Effective Refund Date)</t>
  </si>
  <si>
    <t>Service Month</t>
  </si>
  <si>
    <t xml:space="preserve">  NOTE:  Due to Holidays, verify Jul, Sep, &amp; Jan billing dates.</t>
  </si>
  <si>
    <t>&lt;== True-Up BPU ARR from Ln 8 of True-Up COS tab</t>
  </si>
  <si>
    <t>&lt;== this value taken to the PSO Sched 11 sheet, col. O total.</t>
  </si>
  <si>
    <t>&lt;== this value taken to the SWEPCO Sched 11 sheet, col O total.</t>
  </si>
  <si>
    <t>04/2012, 3.25</t>
  </si>
  <si>
    <t>05/2012, 3.25</t>
  </si>
  <si>
    <t>06/2012, 3.25</t>
  </si>
  <si>
    <t>07/2012, 3.25</t>
  </si>
  <si>
    <t>08/2012, 3.25</t>
  </si>
  <si>
    <t>09/2012, 3.25</t>
  </si>
  <si>
    <t>10/2012, 3.25</t>
  </si>
  <si>
    <t>11/2012, 3.25</t>
  </si>
  <si>
    <t>12/2012, 3.25</t>
  </si>
  <si>
    <t>01/2013, 3.25</t>
  </si>
  <si>
    <t>02/2013, 3.25</t>
  </si>
  <si>
    <t>03/2013, 3.25</t>
  </si>
  <si>
    <t>04/2013, 3.25</t>
  </si>
  <si>
    <t>05/2013, 3.25</t>
  </si>
  <si>
    <t>06/2013, 3.25</t>
  </si>
  <si>
    <t>07/2013, 3.25</t>
  </si>
  <si>
    <t>08/2013, 3.25</t>
  </si>
  <si>
    <t>09/2013, 3.25</t>
  </si>
  <si>
    <t>10/2013, 3.25</t>
  </si>
  <si>
    <t>11/2013, 3.25</t>
  </si>
  <si>
    <t>12/2013, 3.25</t>
  </si>
  <si>
    <t>01/2014, 3.25</t>
  </si>
  <si>
    <t>02/2014, 3.25</t>
  </si>
  <si>
    <t>03/2014, 3.25</t>
  </si>
  <si>
    <t>04/2014, 3.25</t>
  </si>
  <si>
    <t>05/2014, 3.25</t>
  </si>
  <si>
    <t>06/2014, 3.25</t>
  </si>
  <si>
    <t>07/2014, 3.25</t>
  </si>
  <si>
    <t>08/2014, 3.25</t>
  </si>
  <si>
    <t>09/2014, 3.25</t>
  </si>
  <si>
    <t>10/2014, 3.25</t>
  </si>
  <si>
    <t>11/2014, 3.25</t>
  </si>
  <si>
    <t>12/2014, 3.25</t>
  </si>
  <si>
    <t>01/2015, 3.25</t>
  </si>
  <si>
    <t>02/2015, 3.25</t>
  </si>
  <si>
    <t>03/2015, 3.25</t>
  </si>
  <si>
    <t>04/2015, 3.25</t>
  </si>
  <si>
    <t>05/2015, 3.25</t>
  </si>
  <si>
    <t>06/2015, 3.25</t>
  </si>
  <si>
    <t>07/2015, 3.25</t>
  </si>
  <si>
    <t>08/2015, 3.25</t>
  </si>
  <si>
    <t>09/2015, 3.25</t>
  </si>
  <si>
    <t>10/2015, 3.25</t>
  </si>
  <si>
    <t>11/2015, 3.25</t>
  </si>
  <si>
    <t>7/2016, 3.50</t>
  </si>
  <si>
    <t>8/2016, 3.50</t>
  </si>
  <si>
    <t>9/2016, 3.50</t>
  </si>
  <si>
    <t>10/2016, 3.50</t>
  </si>
  <si>
    <t>11/2016, 3.50</t>
  </si>
  <si>
    <t>12/2016, 3.50</t>
  </si>
  <si>
    <t>12/2015, 3.25</t>
  </si>
  <si>
    <t>4/2016, 3.46</t>
  </si>
  <si>
    <t>5/2016, 3.46</t>
  </si>
  <si>
    <t>6/2016, 3.46</t>
  </si>
  <si>
    <t>1/2016, 3.25</t>
  </si>
  <si>
    <t>2/2016, 3.25</t>
  </si>
  <si>
    <t>3/2016, 3.25</t>
  </si>
  <si>
    <t>9/2017, 3.96</t>
  </si>
  <si>
    <t>01/2017, 3.60</t>
  </si>
  <si>
    <t>2/2017, 3.24</t>
  </si>
  <si>
    <t>3/2017, 3.60</t>
  </si>
  <si>
    <t>4/2017, 3.60</t>
  </si>
  <si>
    <t>5/2017, 3.84</t>
  </si>
  <si>
    <t>6/2017, 3.60</t>
  </si>
  <si>
    <t>7/2017, 4.08</t>
  </si>
  <si>
    <t>8/2017, 4.08</t>
  </si>
  <si>
    <t>10/2017, 4.32</t>
  </si>
  <si>
    <t>11/2017, 4.20</t>
  </si>
  <si>
    <t>12/2017, 4.32</t>
  </si>
  <si>
    <t>01/2018, 4.32</t>
  </si>
  <si>
    <t>2/2018, 3.96</t>
  </si>
  <si>
    <t>3/2018, 4.32</t>
  </si>
  <si>
    <t>4/2018, 4.44</t>
  </si>
  <si>
    <t>5/2018, 4.56</t>
  </si>
  <si>
    <t>6/2018, 4.44</t>
  </si>
  <si>
    <t>7/2018, 4.80</t>
  </si>
  <si>
    <t>8/2018, 4.80</t>
  </si>
  <si>
    <t>9/2018, 4.68</t>
  </si>
  <si>
    <t>10/2018, 5.04</t>
  </si>
  <si>
    <t>11/2018, 4.92</t>
  </si>
  <si>
    <t>12/2018, 5.04</t>
  </si>
  <si>
    <t>1/2019, 5.28</t>
  </si>
  <si>
    <t>2/2019, 4.80</t>
  </si>
  <si>
    <t>3/2019, 5.28</t>
  </si>
  <si>
    <t>Total Collected PSO</t>
  </si>
  <si>
    <t>Total Collected SWEPCO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</si>
</sst>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&quot;$&quot;* #,##0.0000_);_(&quot;$&quot;* \(#,##0.0000\);_(&quot;$&quot;* &quot;-&quot;??_);_(@_)"/>
    <numFmt numFmtId="168" formatCode="_(* #,##0_);_(* \(#,##0\);_(* &quot;-&quot;??_);_(@_)"/>
    <numFmt numFmtId="169" formatCode="&quot;$&quot;#,##0"/>
    <numFmt numFmtId="170" formatCode="yyyy"/>
    <numFmt numFmtId="171" formatCode="mmm"/>
    <numFmt numFmtId="172" formatCode="m/d/yy;@"/>
  </numFmts>
  <fonts count="23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 Unicode MS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i/>
      <sz val="8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14" fontId="0" fillId="0" borderId="0" xfId="0" applyNumberFormat="1"/>
    <xf numFmtId="164" fontId="0" fillId="0" borderId="0" xfId="0" applyNumberFormat="1" applyAlignment="1">
      <alignment horizontal="center"/>
    </xf>
    <xf numFmtId="10" fontId="0" fillId="0" borderId="0" xfId="4" applyNumberFormat="1" applyFont="1" applyAlignment="1">
      <alignment horizontal="center"/>
    </xf>
    <xf numFmtId="10" fontId="5" fillId="0" borderId="0" xfId="4" applyNumberFormat="1" applyFont="1" applyAlignment="1">
      <alignment horizontal="center"/>
    </xf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10" fontId="5" fillId="0" borderId="1" xfId="4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4" fillId="0" borderId="1" xfId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43" fontId="4" fillId="0" borderId="0" xfId="1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1" applyNumberFormat="1" applyFont="1" applyAlignment="1">
      <alignment horizontal="center" vertical="top"/>
    </xf>
    <xf numFmtId="165" fontId="5" fillId="0" borderId="1" xfId="4" applyNumberFormat="1" applyFont="1" applyBorder="1" applyAlignment="1">
      <alignment horizontal="center" vertical="center"/>
    </xf>
    <xf numFmtId="165" fontId="5" fillId="0" borderId="0" xfId="4" applyNumberFormat="1" applyFont="1" applyAlignment="1">
      <alignment horizontal="center" vertical="center"/>
    </xf>
    <xf numFmtId="0" fontId="0" fillId="0" borderId="0" xfId="0" applyAlignment="1">
      <alignment horizontal="right"/>
    </xf>
    <xf numFmtId="169" fontId="5" fillId="0" borderId="0" xfId="0" applyNumberFormat="1" applyFont="1" applyBorder="1" applyAlignment="1">
      <alignment horizontal="center"/>
    </xf>
    <xf numFmtId="43" fontId="4" fillId="0" borderId="3" xfId="1" applyFont="1" applyBorder="1" applyAlignment="1">
      <alignment horizontal="left"/>
    </xf>
    <xf numFmtId="43" fontId="4" fillId="0" borderId="4" xfId="1" applyFont="1" applyBorder="1" applyAlignment="1">
      <alignment horizontal="left"/>
    </xf>
    <xf numFmtId="0" fontId="4" fillId="0" borderId="5" xfId="0" quotePrefix="1" applyFont="1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6" xfId="0" applyBorder="1"/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44" fontId="5" fillId="0" borderId="0" xfId="2" applyFont="1" applyAlignment="1">
      <alignment horizontal="center"/>
    </xf>
    <xf numFmtId="44" fontId="5" fillId="0" borderId="0" xfId="2" applyNumberFormat="1" applyFont="1" applyAlignment="1">
      <alignment horizontal="center"/>
    </xf>
    <xf numFmtId="164" fontId="4" fillId="0" borderId="7" xfId="0" applyNumberFormat="1" applyFont="1" applyBorder="1" applyAlignment="1">
      <alignment horizontal="center" vertical="center" wrapText="1"/>
    </xf>
    <xf numFmtId="165" fontId="0" fillId="0" borderId="6" xfId="0" applyNumberFormat="1" applyBorder="1"/>
    <xf numFmtId="0" fontId="0" fillId="0" borderId="5" xfId="0" applyBorder="1"/>
    <xf numFmtId="0" fontId="3" fillId="0" borderId="8" xfId="0" quotePrefix="1" applyFont="1" applyBorder="1" applyAlignment="1">
      <alignment horizontal="left"/>
    </xf>
    <xf numFmtId="0" fontId="0" fillId="0" borderId="9" xfId="0" applyBorder="1"/>
    <xf numFmtId="14" fontId="0" fillId="0" borderId="9" xfId="0" applyNumberFormat="1" applyBorder="1"/>
    <xf numFmtId="14" fontId="0" fillId="0" borderId="1" xfId="0" applyNumberFormat="1" applyBorder="1"/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0" fontId="1" fillId="0" borderId="0" xfId="4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1" fontId="3" fillId="0" borderId="0" xfId="0" applyNumberFormat="1" applyFont="1" applyAlignment="1">
      <alignment horizontal="center" vertical="center" wrapText="1"/>
    </xf>
    <xf numFmtId="10" fontId="3" fillId="0" borderId="0" xfId="4" quotePrefix="1" applyNumberFormat="1" applyFont="1" applyAlignment="1">
      <alignment horizontal="center" vertical="center" wrapText="1"/>
    </xf>
    <xf numFmtId="170" fontId="0" fillId="0" borderId="0" xfId="0" applyNumberForma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0" fontId="1" fillId="0" borderId="0" xfId="4" applyNumberFormat="1" applyFont="1" applyFill="1" applyAlignment="1">
      <alignment horizontal="center"/>
    </xf>
    <xf numFmtId="0" fontId="0" fillId="0" borderId="0" xfId="0" applyFill="1"/>
    <xf numFmtId="10" fontId="0" fillId="0" borderId="0" xfId="4" applyNumberFormat="1" applyFont="1" applyFill="1" applyAlignment="1">
      <alignment horizontal="center"/>
    </xf>
    <xf numFmtId="10" fontId="0" fillId="0" borderId="0" xfId="4" quotePrefix="1" applyNumberFormat="1" applyFont="1" applyAlignment="1">
      <alignment horizontal="center"/>
    </xf>
    <xf numFmtId="164" fontId="4" fillId="0" borderId="7" xfId="0" quotePrefix="1" applyNumberFormat="1" applyFont="1" applyBorder="1" applyAlignment="1">
      <alignment horizontal="center" vertical="center" wrapText="1"/>
    </xf>
    <xf numFmtId="164" fontId="4" fillId="0" borderId="2" xfId="0" quotePrefix="1" applyNumberFormat="1" applyFont="1" applyBorder="1" applyAlignment="1">
      <alignment horizontal="center" vertical="center" wrapText="1"/>
    </xf>
    <xf numFmtId="164" fontId="4" fillId="0" borderId="1" xfId="0" quotePrefix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0" fontId="1" fillId="0" borderId="0" xfId="4" applyNumberFormat="1" applyFont="1"/>
    <xf numFmtId="166" fontId="1" fillId="0" borderId="0" xfId="2" applyNumberFormat="1" applyFont="1" applyAlignment="1">
      <alignment horizontal="center"/>
    </xf>
    <xf numFmtId="44" fontId="1" fillId="0" borderId="0" xfId="2" applyNumberFormat="1" applyFont="1" applyBorder="1"/>
    <xf numFmtId="167" fontId="1" fillId="0" borderId="0" xfId="2" applyNumberFormat="1" applyFont="1" applyBorder="1"/>
    <xf numFmtId="164" fontId="4" fillId="0" borderId="0" xfId="0" quotePrefix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Border="1"/>
    <xf numFmtId="10" fontId="0" fillId="0" borderId="0" xfId="4" quotePrefix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3" fontId="4" fillId="0" borderId="3" xfId="1" applyFont="1" applyBorder="1" applyAlignment="1"/>
    <xf numFmtId="43" fontId="4" fillId="0" borderId="4" xfId="1" applyFont="1" applyBorder="1" applyAlignment="1"/>
    <xf numFmtId="43" fontId="4" fillId="0" borderId="0" xfId="1" applyFont="1" applyBorder="1" applyAlignment="1"/>
    <xf numFmtId="17" fontId="0" fillId="0" borderId="4" xfId="0" applyNumberForma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left" vertical="center"/>
    </xf>
    <xf numFmtId="0" fontId="10" fillId="2" borderId="0" xfId="0" applyNumberFormat="1" applyFont="1" applyFill="1" applyBorder="1"/>
    <xf numFmtId="0" fontId="0" fillId="0" borderId="12" xfId="0" applyBorder="1"/>
    <xf numFmtId="0" fontId="4" fillId="0" borderId="3" xfId="0" applyFont="1" applyBorder="1" applyAlignment="1">
      <alignment horizontal="left"/>
    </xf>
    <xf numFmtId="44" fontId="0" fillId="0" borderId="13" xfId="0" applyNumberFormat="1" applyBorder="1"/>
    <xf numFmtId="0" fontId="0" fillId="0" borderId="2" xfId="0" applyBorder="1"/>
    <xf numFmtId="164" fontId="0" fillId="0" borderId="0" xfId="0" applyNumberFormat="1"/>
    <xf numFmtId="164" fontId="4" fillId="0" borderId="0" xfId="0" applyNumberFormat="1" applyFont="1" applyBorder="1" applyAlignment="1">
      <alignment horizontal="left" vertical="center" wrapText="1"/>
    </xf>
    <xf numFmtId="44" fontId="0" fillId="0" borderId="0" xfId="0" applyNumberFormat="1" applyBorder="1"/>
    <xf numFmtId="10" fontId="0" fillId="0" borderId="0" xfId="0" applyNumberFormat="1"/>
    <xf numFmtId="8" fontId="1" fillId="0" borderId="0" xfId="1" applyNumberFormat="1" applyFont="1" applyBorder="1"/>
    <xf numFmtId="164" fontId="0" fillId="0" borderId="0" xfId="0" applyNumberFormat="1" applyBorder="1"/>
    <xf numFmtId="10" fontId="0" fillId="0" borderId="0" xfId="0" applyNumberFormat="1" applyBorder="1"/>
    <xf numFmtId="44" fontId="0" fillId="0" borderId="0" xfId="2" applyFont="1" applyBorder="1"/>
    <xf numFmtId="44" fontId="0" fillId="0" borderId="0" xfId="0" applyNumberFormat="1"/>
    <xf numFmtId="165" fontId="5" fillId="3" borderId="0" xfId="4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168" fontId="4" fillId="0" borderId="0" xfId="1" applyNumberFormat="1" applyFont="1" applyFill="1" applyBorder="1" applyAlignment="1">
      <alignment horizontal="left" vertical="center"/>
    </xf>
    <xf numFmtId="0" fontId="11" fillId="2" borderId="0" xfId="0" applyNumberFormat="1" applyFont="1" applyFill="1" applyBorder="1"/>
    <xf numFmtId="0" fontId="0" fillId="0" borderId="0" xfId="0" applyFill="1" applyBorder="1" applyAlignment="1">
      <alignment horizontal="center"/>
    </xf>
    <xf numFmtId="44" fontId="7" fillId="3" borderId="0" xfId="2" applyNumberFormat="1" applyFont="1" applyFill="1" applyBorder="1"/>
    <xf numFmtId="0" fontId="5" fillId="0" borderId="2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vertical="center"/>
    </xf>
    <xf numFmtId="0" fontId="11" fillId="2" borderId="0" xfId="0" quotePrefix="1" applyFont="1" applyFill="1" applyAlignment="1">
      <alignment horizontal="left"/>
    </xf>
    <xf numFmtId="14" fontId="0" fillId="0" borderId="1" xfId="0" quotePrefix="1" applyNumberFormat="1" applyFill="1" applyBorder="1" applyAlignment="1">
      <alignment horizontal="left"/>
    </xf>
    <xf numFmtId="164" fontId="4" fillId="0" borderId="0" xfId="0" quotePrefix="1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left" vertical="center"/>
    </xf>
    <xf numFmtId="168" fontId="12" fillId="2" borderId="0" xfId="1" applyNumberFormat="1" applyFont="1" applyFill="1" applyBorder="1" applyAlignment="1">
      <alignment horizontal="left" vertical="center"/>
    </xf>
    <xf numFmtId="168" fontId="12" fillId="2" borderId="2" xfId="1" applyNumberFormat="1" applyFont="1" applyFill="1" applyBorder="1" applyAlignment="1">
      <alignment horizontal="left" vertical="center"/>
    </xf>
    <xf numFmtId="164" fontId="5" fillId="0" borderId="0" xfId="0" quotePrefix="1" applyNumberFormat="1" applyFont="1" applyBorder="1" applyAlignment="1">
      <alignment horizontal="left" vertical="center"/>
    </xf>
    <xf numFmtId="44" fontId="7" fillId="0" borderId="1" xfId="2" applyNumberFormat="1" applyFont="1" applyBorder="1"/>
    <xf numFmtId="44" fontId="7" fillId="0" borderId="0" xfId="2" applyNumberFormat="1" applyFont="1" applyBorder="1"/>
    <xf numFmtId="0" fontId="14" fillId="0" borderId="0" xfId="0" quotePrefix="1" applyFont="1" applyBorder="1" applyAlignment="1">
      <alignment horizontal="left" vertical="center"/>
    </xf>
    <xf numFmtId="10" fontId="3" fillId="2" borderId="0" xfId="4" quotePrefix="1" applyNumberFormat="1" applyFont="1" applyFill="1" applyAlignment="1">
      <alignment horizontal="center" vertical="center" wrapText="1"/>
    </xf>
    <xf numFmtId="0" fontId="3" fillId="2" borderId="0" xfId="0" applyFont="1" applyFill="1"/>
    <xf numFmtId="0" fontId="10" fillId="0" borderId="0" xfId="0" applyFont="1"/>
    <xf numFmtId="10" fontId="10" fillId="0" borderId="0" xfId="4" quotePrefix="1" applyNumberFormat="1" applyFont="1" applyAlignment="1">
      <alignment horizontal="center"/>
    </xf>
    <xf numFmtId="0" fontId="0" fillId="0" borderId="0" xfId="0" quotePrefix="1" applyAlignment="1">
      <alignment horizontal="right"/>
    </xf>
    <xf numFmtId="0" fontId="5" fillId="0" borderId="4" xfId="0" applyFont="1" applyBorder="1" applyAlignment="1">
      <alignment horizontal="center"/>
    </xf>
    <xf numFmtId="166" fontId="0" fillId="4" borderId="0" xfId="2" applyNumberFormat="1" applyFont="1" applyFill="1"/>
    <xf numFmtId="14" fontId="5" fillId="0" borderId="14" xfId="0" quotePrefix="1" applyNumberFormat="1" applyFont="1" applyBorder="1" applyAlignment="1">
      <alignment horizontal="left"/>
    </xf>
    <xf numFmtId="14" fontId="5" fillId="0" borderId="14" xfId="0" applyNumberFormat="1" applyFont="1" applyBorder="1"/>
    <xf numFmtId="14" fontId="5" fillId="0" borderId="15" xfId="0" applyNumberFormat="1" applyFont="1" applyBorder="1"/>
    <xf numFmtId="14" fontId="5" fillId="0" borderId="16" xfId="0" applyNumberFormat="1" applyFont="1" applyBorder="1"/>
    <xf numFmtId="14" fontId="16" fillId="2" borderId="15" xfId="0" applyNumberFormat="1" applyFont="1" applyFill="1" applyBorder="1" applyAlignment="1">
      <alignment horizontal="center"/>
    </xf>
    <xf numFmtId="14" fontId="16" fillId="2" borderId="16" xfId="0" applyNumberFormat="1" applyFont="1" applyFill="1" applyBorder="1" applyAlignment="1">
      <alignment horizontal="center"/>
    </xf>
    <xf numFmtId="168" fontId="4" fillId="0" borderId="4" xfId="1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/>
    <xf numFmtId="0" fontId="3" fillId="4" borderId="0" xfId="0" quotePrefix="1" applyFont="1" applyFill="1" applyAlignment="1">
      <alignment horizontal="left"/>
    </xf>
    <xf numFmtId="0" fontId="17" fillId="4" borderId="0" xfId="0" applyFont="1" applyFill="1"/>
    <xf numFmtId="0" fontId="10" fillId="0" borderId="0" xfId="0" quotePrefix="1" applyFont="1" applyAlignment="1">
      <alignment horizontal="center"/>
    </xf>
    <xf numFmtId="10" fontId="1" fillId="0" borderId="0" xfId="4" quotePrefix="1" applyNumberFormat="1" applyFont="1" applyFill="1" applyAlignment="1">
      <alignment horizontal="center"/>
    </xf>
    <xf numFmtId="0" fontId="0" fillId="0" borderId="2" xfId="0" applyFill="1" applyBorder="1"/>
    <xf numFmtId="0" fontId="10" fillId="2" borderId="0" xfId="0" applyNumberFormat="1" applyFont="1" applyFill="1" applyBorder="1" applyAlignment="1">
      <alignment horizontal="center"/>
    </xf>
    <xf numFmtId="17" fontId="0" fillId="0" borderId="0" xfId="0" applyNumberFormat="1"/>
    <xf numFmtId="0" fontId="0" fillId="0" borderId="0" xfId="0" applyNumberFormat="1"/>
    <xf numFmtId="17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44" fontId="7" fillId="0" borderId="7" xfId="2" applyNumberFormat="1" applyFont="1" applyBorder="1"/>
    <xf numFmtId="44" fontId="7" fillId="0" borderId="2" xfId="2" applyNumberFormat="1" applyFont="1" applyBorder="1"/>
    <xf numFmtId="44" fontId="7" fillId="3" borderId="2" xfId="2" applyNumberFormat="1" applyFont="1" applyFill="1" applyBorder="1"/>
    <xf numFmtId="17" fontId="19" fillId="0" borderId="0" xfId="0" quotePrefix="1" applyNumberFormat="1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0" fillId="5" borderId="0" xfId="0" applyFill="1" applyAlignment="1">
      <alignment horizontal="center"/>
    </xf>
    <xf numFmtId="169" fontId="10" fillId="2" borderId="0" xfId="0" applyNumberFormat="1" applyFont="1" applyFill="1" applyBorder="1" applyAlignment="1">
      <alignment horizontal="right"/>
    </xf>
    <xf numFmtId="169" fontId="1" fillId="0" borderId="4" xfId="0" applyNumberFormat="1" applyFont="1" applyBorder="1" applyAlignment="1"/>
    <xf numFmtId="169" fontId="1" fillId="0" borderId="4" xfId="0" applyNumberFormat="1" applyFont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169" fontId="0" fillId="0" borderId="17" xfId="0" applyNumberFormat="1" applyBorder="1" applyAlignment="1">
      <alignment horizontal="right"/>
    </xf>
    <xf numFmtId="169" fontId="1" fillId="0" borderId="0" xfId="0" applyNumberFormat="1" applyFont="1" applyBorder="1" applyAlignment="1"/>
    <xf numFmtId="169" fontId="1" fillId="0" borderId="0" xfId="0" applyNumberFormat="1" applyFont="1" applyBorder="1" applyAlignment="1">
      <alignment horizontal="right"/>
    </xf>
    <xf numFmtId="169" fontId="0" fillId="0" borderId="11" xfId="0" applyNumberFormat="1" applyBorder="1" applyAlignment="1">
      <alignment horizontal="right"/>
    </xf>
    <xf numFmtId="169" fontId="10" fillId="2" borderId="2" xfId="0" applyNumberFormat="1" applyFont="1" applyFill="1" applyBorder="1" applyAlignment="1">
      <alignment horizontal="right"/>
    </xf>
    <xf numFmtId="169" fontId="1" fillId="0" borderId="2" xfId="0" applyNumberFormat="1" applyFont="1" applyBorder="1" applyAlignment="1"/>
    <xf numFmtId="169" fontId="1" fillId="0" borderId="2" xfId="0" applyNumberFormat="1" applyFon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169" fontId="1" fillId="0" borderId="0" xfId="0" applyNumberFormat="1" applyFont="1" applyAlignment="1">
      <alignment horizontal="right"/>
    </xf>
    <xf numFmtId="169" fontId="1" fillId="0" borderId="10" xfId="0" applyNumberFormat="1" applyFont="1" applyBorder="1" applyAlignment="1">
      <alignment horizontal="right"/>
    </xf>
    <xf numFmtId="169" fontId="0" fillId="0" borderId="0" xfId="0" applyNumberFormat="1" applyBorder="1" applyAlignment="1">
      <alignment horizontal="center"/>
    </xf>
    <xf numFmtId="169" fontId="13" fillId="0" borderId="0" xfId="0" quotePrefix="1" applyNumberFormat="1" applyFont="1" applyAlignment="1">
      <alignment horizontal="right"/>
    </xf>
    <xf numFmtId="169" fontId="0" fillId="0" borderId="0" xfId="0" applyNumberFormat="1" applyFill="1"/>
    <xf numFmtId="168" fontId="0" fillId="0" borderId="0" xfId="1" applyNumberFormat="1" applyFont="1"/>
    <xf numFmtId="0" fontId="18" fillId="0" borderId="0" xfId="0" applyFont="1" applyFill="1"/>
    <xf numFmtId="0" fontId="18" fillId="0" borderId="0" xfId="0" quotePrefix="1" applyFont="1" applyFill="1" applyAlignment="1">
      <alignment horizontal="left"/>
    </xf>
    <xf numFmtId="10" fontId="2" fillId="0" borderId="0" xfId="4" quotePrefix="1" applyNumberFormat="1" applyFont="1" applyFill="1" applyAlignment="1">
      <alignment horizontal="center"/>
    </xf>
    <xf numFmtId="0" fontId="18" fillId="6" borderId="0" xfId="0" quotePrefix="1" applyFont="1" applyFill="1" applyAlignment="1">
      <alignment horizontal="left"/>
    </xf>
    <xf numFmtId="14" fontId="10" fillId="5" borderId="0" xfId="3" applyNumberFormat="1" applyFont="1" applyFill="1" applyBorder="1"/>
    <xf numFmtId="14" fontId="10" fillId="2" borderId="2" xfId="3" applyNumberFormat="1" applyFont="1" applyFill="1" applyBorder="1"/>
    <xf numFmtId="14" fontId="10" fillId="5" borderId="2" xfId="3" applyNumberFormat="1" applyFont="1" applyFill="1" applyBorder="1"/>
    <xf numFmtId="172" fontId="0" fillId="0" borderId="2" xfId="0" applyNumberFormat="1" applyFill="1" applyBorder="1"/>
    <xf numFmtId="165" fontId="5" fillId="0" borderId="0" xfId="4" applyNumberFormat="1" applyFont="1" applyFill="1" applyAlignment="1">
      <alignment horizontal="center" vertical="center"/>
    </xf>
    <xf numFmtId="167" fontId="22" fillId="0" borderId="0" xfId="2" applyNumberFormat="1" applyFont="1" applyBorder="1"/>
    <xf numFmtId="44" fontId="5" fillId="0" borderId="0" xfId="2" applyNumberFormat="1" applyFont="1" applyBorder="1"/>
    <xf numFmtId="44" fontId="5" fillId="0" borderId="2" xfId="2" applyNumberFormat="1" applyFont="1" applyBorder="1"/>
    <xf numFmtId="168" fontId="0" fillId="0" borderId="4" xfId="1" applyNumberFormat="1" applyFont="1" applyBorder="1"/>
    <xf numFmtId="164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P%20SPP%20Trans%20Formula%20Rates%20PSO%20SWE%20OKT%20SWT/2018%20Annual%20Update/Sch%201Bs%20Plan%20Annual%20Revenue/2017%20Schedule%201_Bs%20Plan%20Reven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Sheet3"/>
    </sheetNames>
    <sheetDataSet>
      <sheetData sheetId="0">
        <row r="3">
          <cell r="O3">
            <v>169877.22999999998</v>
          </cell>
        </row>
        <row r="14">
          <cell r="C14">
            <v>6614794.5499999998</v>
          </cell>
          <cell r="D14">
            <v>5791274.9700000007</v>
          </cell>
          <cell r="E14">
            <v>6529717.7999999998</v>
          </cell>
          <cell r="F14">
            <v>7104120.6600000001</v>
          </cell>
          <cell r="G14">
            <v>6574628</v>
          </cell>
          <cell r="H14">
            <v>6715988.8399999999</v>
          </cell>
          <cell r="I14">
            <v>6736558.8100000005</v>
          </cell>
          <cell r="J14">
            <v>8241685.7300000004</v>
          </cell>
          <cell r="K14">
            <v>7881768.2800000003</v>
          </cell>
          <cell r="L14">
            <v>8566296.75</v>
          </cell>
          <cell r="M14">
            <v>8220615.6899999995</v>
          </cell>
          <cell r="N14">
            <v>8241729.3200000003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36"/>
  <sheetViews>
    <sheetView showGridLines="0" tabSelected="1" zoomScaleNormal="100" zoomScaleSheetLayoutView="100" workbookViewId="0">
      <pane ySplit="10" topLeftCell="A20" activePane="bottomLeft" state="frozen"/>
      <selection pane="bottomLeft" activeCell="E17" sqref="E17"/>
    </sheetView>
  </sheetViews>
  <sheetFormatPr defaultRowHeight="12.75"/>
  <cols>
    <col min="1" max="1" width="11.85546875" customWidth="1"/>
    <col min="2" max="2" width="10.85546875" bestFit="1" customWidth="1"/>
    <col min="3" max="3" width="10.85546875" customWidth="1"/>
    <col min="4" max="4" width="10" style="2" customWidth="1"/>
    <col min="5" max="5" width="16.28515625" style="5" customWidth="1"/>
    <col min="6" max="6" width="14.42578125" style="23" customWidth="1"/>
    <col min="7" max="7" width="14.140625" style="2" customWidth="1"/>
    <col min="8" max="8" width="12.7109375" style="19" customWidth="1"/>
    <col min="9" max="9" width="12.42578125" customWidth="1"/>
    <col min="10" max="10" width="13.42578125" customWidth="1"/>
    <col min="11" max="11" width="7.85546875" customWidth="1"/>
    <col min="12" max="16" width="7.7109375" customWidth="1"/>
    <col min="17" max="22" width="10.28515625" bestFit="1" customWidth="1"/>
    <col min="23" max="23" width="11.28515625" customWidth="1"/>
    <col min="24" max="29" width="10.42578125" customWidth="1"/>
    <col min="30" max="37" width="11.42578125" customWidth="1"/>
    <col min="38" max="38" width="5" customWidth="1"/>
    <col min="39" max="39" width="11" customWidth="1"/>
    <col min="40" max="40" width="13.42578125" customWidth="1"/>
  </cols>
  <sheetData>
    <row r="1" spans="1:40" ht="13.5" thickBot="1">
      <c r="A1" s="3" t="s">
        <v>14</v>
      </c>
      <c r="B1" s="1"/>
      <c r="C1" s="1"/>
      <c r="H1"/>
      <c r="K1" s="40" t="s">
        <v>2</v>
      </c>
      <c r="L1" s="41"/>
      <c r="M1" s="42"/>
      <c r="N1" s="41"/>
      <c r="O1" s="41"/>
      <c r="P1" s="41"/>
      <c r="Q1" s="41"/>
      <c r="R1" s="41"/>
      <c r="S1" s="41"/>
      <c r="T1" s="41"/>
      <c r="U1" s="41"/>
      <c r="V1" s="41"/>
      <c r="W1" s="41"/>
      <c r="X1" s="84"/>
      <c r="Y1" s="84"/>
      <c r="Z1" s="84"/>
      <c r="AA1" s="84"/>
      <c r="AB1" s="84"/>
      <c r="AC1" s="84"/>
      <c r="AD1" s="16"/>
      <c r="AE1" s="16"/>
      <c r="AF1" s="16"/>
      <c r="AG1" s="16"/>
      <c r="AH1" s="16"/>
      <c r="AI1" s="16"/>
      <c r="AJ1" s="16"/>
    </row>
    <row r="2" spans="1:40">
      <c r="A2" s="62" t="s">
        <v>112</v>
      </c>
      <c r="B2" s="1"/>
      <c r="C2" s="1"/>
      <c r="H2"/>
      <c r="K2" s="9" t="s">
        <v>1</v>
      </c>
      <c r="M2" s="4"/>
      <c r="Q2" s="4"/>
      <c r="R2" s="4"/>
      <c r="S2" s="4"/>
      <c r="T2" s="4"/>
      <c r="U2" s="4"/>
      <c r="V2" s="4"/>
      <c r="W2" s="32" t="s">
        <v>120</v>
      </c>
    </row>
    <row r="3" spans="1:40">
      <c r="A3" s="62" t="str">
        <f>"for Period January 1 through December 31, "&amp;C5&amp;""</f>
        <v>for Period January 1 through December 31, 2017</v>
      </c>
      <c r="B3" s="1"/>
      <c r="C3" s="1"/>
      <c r="H3"/>
      <c r="J3" s="29"/>
      <c r="K3" s="125">
        <f t="shared" ref="K3:P3" si="0">DATE(YEAR(L3),MONTH(L3)-3,DAY(L3))</f>
        <v>42736</v>
      </c>
      <c r="L3" s="123">
        <f t="shared" si="0"/>
        <v>42826</v>
      </c>
      <c r="M3" s="123">
        <f t="shared" si="0"/>
        <v>42917</v>
      </c>
      <c r="N3" s="123">
        <f t="shared" si="0"/>
        <v>43009</v>
      </c>
      <c r="O3" s="123">
        <f t="shared" si="0"/>
        <v>43101</v>
      </c>
      <c r="P3" s="123">
        <f t="shared" si="0"/>
        <v>43191</v>
      </c>
      <c r="Q3" s="126" t="str">
        <f>"7/1/"&amp;C5+1</f>
        <v>7/1/2018</v>
      </c>
      <c r="R3" s="123">
        <f t="shared" ref="R3" si="1">DATE(YEAR(S3),MONTH(S3)-3,DAY(S3))</f>
        <v>43374</v>
      </c>
      <c r="S3" s="126" t="str">
        <f>"1/1/"&amp;C5+2</f>
        <v>1/1/2019</v>
      </c>
      <c r="T3" s="126" t="str">
        <f>"4/1/"&amp;C5+2</f>
        <v>4/1/2019</v>
      </c>
      <c r="U3" s="126" t="str">
        <f>"7/1/"&amp;C5+2</f>
        <v>7/1/2019</v>
      </c>
      <c r="V3" s="126" t="str">
        <f>"10/1/"&amp;C5+2</f>
        <v>10/1/2019</v>
      </c>
      <c r="W3" s="127">
        <v>43831</v>
      </c>
      <c r="X3" s="122" t="s">
        <v>182</v>
      </c>
      <c r="Y3" s="123"/>
      <c r="Z3" s="124"/>
      <c r="AA3" s="61"/>
    </row>
    <row r="4" spans="1:40">
      <c r="B4" s="1"/>
      <c r="C4" s="1"/>
      <c r="H4"/>
      <c r="K4" s="10"/>
      <c r="M4" s="4"/>
      <c r="O4" s="8"/>
      <c r="X4" s="16"/>
      <c r="Y4" s="67"/>
    </row>
    <row r="5" spans="1:40" ht="12.75" customHeight="1">
      <c r="C5" s="139">
        <v>2017</v>
      </c>
      <c r="D5" s="3" t="s">
        <v>181</v>
      </c>
      <c r="K5" s="11">
        <f t="shared" ref="K5:Q5" si="2">VLOOKUP(K10,tbl_QtrPrimRat,2,FALSE)</f>
        <v>3.5000000000000003E-2</v>
      </c>
      <c r="L5" s="7">
        <f t="shared" si="2"/>
        <v>3.5666666666666673E-2</v>
      </c>
      <c r="M5" s="7">
        <f t="shared" si="2"/>
        <v>3.6000000000000004E-2</v>
      </c>
      <c r="N5" s="7">
        <f t="shared" si="2"/>
        <v>3.9200000000000006E-2</v>
      </c>
      <c r="O5" s="7">
        <f t="shared" si="2"/>
        <v>4.24E-2</v>
      </c>
      <c r="P5" s="7">
        <f t="shared" si="2"/>
        <v>4.2000000000000003E-2</v>
      </c>
      <c r="Q5" s="7">
        <f t="shared" si="2"/>
        <v>4.4400000000000002E-2</v>
      </c>
      <c r="R5" s="7">
        <f t="shared" ref="R5:T5" si="3">VLOOKUP(R10,tbl_QtrPrimRat,2,FALSE)</f>
        <v>4.6800000000000008E-2</v>
      </c>
      <c r="S5" s="7">
        <f t="shared" si="3"/>
        <v>4.8800000000000003E-2</v>
      </c>
      <c r="T5" s="7">
        <f t="shared" si="3"/>
        <v>5.04E-2</v>
      </c>
      <c r="U5" s="7">
        <f>+T5</f>
        <v>5.04E-2</v>
      </c>
      <c r="V5" s="7">
        <f>+U5</f>
        <v>5.04E-2</v>
      </c>
      <c r="W5" s="7"/>
      <c r="X5" s="85" t="s">
        <v>4</v>
      </c>
      <c r="Y5" s="86"/>
      <c r="Z5" s="10"/>
    </row>
    <row r="6" spans="1:40">
      <c r="D6"/>
      <c r="E6"/>
      <c r="F6" s="88"/>
      <c r="G6"/>
      <c r="K6" s="21">
        <f t="shared" ref="K6:P6" si="4">+K5/365</f>
        <v>9.5890410958904119E-5</v>
      </c>
      <c r="L6" s="22">
        <f t="shared" si="4"/>
        <v>9.7716894977168965E-5</v>
      </c>
      <c r="M6" s="22">
        <f t="shared" si="4"/>
        <v>9.8630136986301381E-5</v>
      </c>
      <c r="N6" s="22">
        <f t="shared" si="4"/>
        <v>1.0739726027397262E-4</v>
      </c>
      <c r="O6" s="22">
        <f t="shared" si="4"/>
        <v>1.1616438356164384E-4</v>
      </c>
      <c r="P6" s="22">
        <f t="shared" si="4"/>
        <v>1.1506849315068494E-4</v>
      </c>
      <c r="Q6" s="97">
        <f>+Q5/365</f>
        <v>1.2164383561643836E-4</v>
      </c>
      <c r="R6" s="178">
        <f t="shared" ref="R6:V6" si="5">+R5/365</f>
        <v>1.2821917808219182E-4</v>
      </c>
      <c r="S6" s="178">
        <f t="shared" si="5"/>
        <v>1.3369863013698631E-4</v>
      </c>
      <c r="T6" s="178">
        <f t="shared" si="5"/>
        <v>1.3808219178082192E-4</v>
      </c>
      <c r="U6" s="178">
        <f t="shared" si="5"/>
        <v>1.3808219178082192E-4</v>
      </c>
      <c r="V6" s="178">
        <f t="shared" si="5"/>
        <v>1.3808219178082192E-4</v>
      </c>
      <c r="W6" s="22"/>
      <c r="X6" s="80" t="s">
        <v>5</v>
      </c>
      <c r="Y6" s="38"/>
      <c r="Z6" s="63"/>
    </row>
    <row r="7" spans="1:40">
      <c r="A7" s="106" t="s">
        <v>128</v>
      </c>
      <c r="E7" s="24"/>
      <c r="F7" s="30"/>
      <c r="G7" s="30"/>
      <c r="I7" s="30"/>
      <c r="J7" s="31"/>
      <c r="K7" s="20">
        <f t="shared" ref="K7:P7" si="6">+L3-K3</f>
        <v>90</v>
      </c>
      <c r="L7" s="20">
        <f t="shared" si="6"/>
        <v>91</v>
      </c>
      <c r="M7" s="20">
        <f t="shared" si="6"/>
        <v>92</v>
      </c>
      <c r="N7" s="20">
        <f t="shared" si="6"/>
        <v>92</v>
      </c>
      <c r="O7" s="20">
        <f t="shared" si="6"/>
        <v>90</v>
      </c>
      <c r="P7" s="20">
        <f t="shared" si="6"/>
        <v>91</v>
      </c>
      <c r="Q7" s="20">
        <f>+R3-Q3</f>
        <v>92</v>
      </c>
      <c r="R7" s="20">
        <f t="shared" ref="R7:V7" si="7">+S3-R3</f>
        <v>92</v>
      </c>
      <c r="S7" s="20">
        <f t="shared" si="7"/>
        <v>90</v>
      </c>
      <c r="T7" s="20">
        <f t="shared" si="7"/>
        <v>91</v>
      </c>
      <c r="U7" s="20">
        <f t="shared" si="7"/>
        <v>92</v>
      </c>
      <c r="V7" s="20">
        <f t="shared" si="7"/>
        <v>92</v>
      </c>
      <c r="W7" s="20"/>
      <c r="X7" s="81" t="s">
        <v>6</v>
      </c>
      <c r="Y7" s="39"/>
      <c r="AB7" s="87"/>
      <c r="AC7" s="87"/>
      <c r="AD7" s="87"/>
      <c r="AE7" s="87"/>
      <c r="AF7" s="87"/>
      <c r="AG7" s="87"/>
      <c r="AH7" s="87"/>
      <c r="AI7" s="87"/>
      <c r="AJ7" s="87"/>
      <c r="AK7" s="87"/>
      <c r="AM7" s="87"/>
    </row>
    <row r="8" spans="1:40" ht="12.75" customHeight="1">
      <c r="A8" s="106" t="s">
        <v>127</v>
      </c>
      <c r="E8" s="36"/>
      <c r="F8" s="35"/>
      <c r="G8" s="35"/>
      <c r="H8" s="183" t="str">
        <f>"Historic Interest Through 6/30/"&amp;C5+1&amp;""</f>
        <v>Historic Interest Through 6/30/2018</v>
      </c>
      <c r="I8" s="183" t="str">
        <f>"Future Interest Through 12/31/"&amp;C5+2&amp;""</f>
        <v>Future Interest Through 12/31/2019</v>
      </c>
      <c r="J8" s="35"/>
      <c r="K8" s="25" t="s">
        <v>3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76" t="s">
        <v>121</v>
      </c>
      <c r="Y8" s="77"/>
      <c r="Z8" s="77"/>
      <c r="AA8" s="77"/>
      <c r="AB8" s="78"/>
      <c r="AC8" s="78"/>
      <c r="AD8" s="78"/>
      <c r="AE8" s="78"/>
      <c r="AF8" s="78"/>
      <c r="AG8" s="78"/>
      <c r="AH8" s="78"/>
      <c r="AI8" s="78"/>
      <c r="AJ8" s="78"/>
      <c r="AK8" s="78"/>
    </row>
    <row r="9" spans="1:40" ht="9.75" customHeight="1">
      <c r="E9" s="64"/>
      <c r="F9" s="64"/>
      <c r="G9" s="64"/>
      <c r="H9" s="184"/>
      <c r="I9" s="184"/>
      <c r="J9" s="27"/>
      <c r="K9" s="13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5" t="s">
        <v>105</v>
      </c>
      <c r="Y9" s="186"/>
      <c r="Z9" s="186"/>
      <c r="AA9" s="186"/>
      <c r="AB9" s="186"/>
      <c r="AC9" s="186"/>
      <c r="AD9" s="14"/>
      <c r="AE9" s="14"/>
      <c r="AF9" s="14"/>
      <c r="AG9" s="14"/>
      <c r="AH9" s="14"/>
      <c r="AI9" s="14"/>
      <c r="AJ9" s="70"/>
      <c r="AK9" s="183" t="s">
        <v>116</v>
      </c>
      <c r="AM9" s="183" t="s">
        <v>119</v>
      </c>
    </row>
    <row r="10" spans="1:40" ht="21" customHeight="1">
      <c r="A10" s="14" t="s">
        <v>183</v>
      </c>
      <c r="B10" s="56" t="s">
        <v>110</v>
      </c>
      <c r="C10" s="57" t="s">
        <v>111</v>
      </c>
      <c r="D10" s="59" t="s">
        <v>0</v>
      </c>
      <c r="E10" s="57" t="s">
        <v>123</v>
      </c>
      <c r="F10" s="14" t="s">
        <v>122</v>
      </c>
      <c r="G10" s="14" t="s">
        <v>106</v>
      </c>
      <c r="H10" s="184"/>
      <c r="I10" s="184"/>
      <c r="J10" s="60" t="s">
        <v>124</v>
      </c>
      <c r="K10" s="56" t="str">
        <f t="shared" ref="K10:Q10" si="8">IF(MONTH(K3)&lt;4,"1Q",IF(MONTH(K3)&lt;7,"2Q",IF(MONTH(K3)&lt;10,"3Q","4Q")))&amp;YEAR(K3)</f>
        <v>1Q2017</v>
      </c>
      <c r="L10" s="57" t="str">
        <f t="shared" si="8"/>
        <v>2Q2017</v>
      </c>
      <c r="M10" s="57" t="str">
        <f t="shared" si="8"/>
        <v>3Q2017</v>
      </c>
      <c r="N10" s="57" t="str">
        <f t="shared" si="8"/>
        <v>4Q2017</v>
      </c>
      <c r="O10" s="57" t="str">
        <f t="shared" si="8"/>
        <v>1Q2018</v>
      </c>
      <c r="P10" s="57" t="str">
        <f t="shared" si="8"/>
        <v>2Q2018</v>
      </c>
      <c r="Q10" s="57" t="str">
        <f t="shared" si="8"/>
        <v>3Q2018</v>
      </c>
      <c r="R10" s="57" t="str">
        <f>IF(MONTH(R3)&lt;4,"1Q",IF(MONTH(R3)&lt;7,"2Q",IF(MONTH(R3)&lt;10,"3Q","4Q")))&amp;YEAR(R3)</f>
        <v>4Q2018</v>
      </c>
      <c r="S10" s="57" t="str">
        <f>IF(MONTH(S3)&lt;4,"1Q",IF(MONTH(S3)&lt;7,"2Q",IF(MONTH(S3)&lt;10,"3Q","4Q")))&amp;YEAR(S3)</f>
        <v>1Q2019</v>
      </c>
      <c r="T10" s="57" t="str">
        <f>IF(MONTH(T3)&lt;4,"1Q",IF(MONTH(T3)&lt;7,"2Q",IF(MONTH(T3)&lt;10,"3Q","4Q")))&amp;YEAR(T3)</f>
        <v>2Q2019</v>
      </c>
      <c r="U10" s="57" t="str">
        <f>IF(MONTH(U3)&lt;4,"1Q",IF(MONTH(U3)&lt;7,"2Q",IF(MONTH(U3)&lt;10,"3Q","4Q")))&amp;YEAR(U3)</f>
        <v>3Q2019</v>
      </c>
      <c r="V10" s="57" t="str">
        <f>IF(MONTH(V3)&lt;4,"1Q",IF(MONTH(V3)&lt;7,"2Q",IF(MONTH(V3)&lt;10,"3Q","4Q")))&amp;YEAR(V3)</f>
        <v>4Q2019</v>
      </c>
      <c r="W10" s="57"/>
      <c r="X10" s="37" t="str">
        <f t="shared" ref="X10:AD10" si="9">+K10</f>
        <v>1Q2017</v>
      </c>
      <c r="Y10" s="14" t="str">
        <f t="shared" si="9"/>
        <v>2Q2017</v>
      </c>
      <c r="Z10" s="14" t="str">
        <f t="shared" si="9"/>
        <v>3Q2017</v>
      </c>
      <c r="AA10" s="14" t="str">
        <f t="shared" si="9"/>
        <v>4Q2017</v>
      </c>
      <c r="AB10" s="14" t="str">
        <f t="shared" si="9"/>
        <v>1Q2018</v>
      </c>
      <c r="AC10" s="70" t="str">
        <f t="shared" si="9"/>
        <v>2Q2018</v>
      </c>
      <c r="AD10" s="70" t="str">
        <f t="shared" si="9"/>
        <v>3Q2018</v>
      </c>
      <c r="AE10" s="70" t="str">
        <f t="shared" ref="AE10:AI10" si="10">+R10</f>
        <v>4Q2018</v>
      </c>
      <c r="AF10" s="70" t="str">
        <f t="shared" si="10"/>
        <v>1Q2019</v>
      </c>
      <c r="AG10" s="70" t="str">
        <f t="shared" si="10"/>
        <v>2Q2019</v>
      </c>
      <c r="AH10" s="70" t="str">
        <f t="shared" si="10"/>
        <v>3Q2019</v>
      </c>
      <c r="AI10" s="70" t="str">
        <f t="shared" si="10"/>
        <v>4Q2019</v>
      </c>
      <c r="AJ10" s="70"/>
      <c r="AK10" s="183"/>
      <c r="AM10" s="183"/>
    </row>
    <row r="11" spans="1:40" ht="12.75" customHeight="1">
      <c r="A11" s="67"/>
      <c r="B11" s="67"/>
      <c r="C11" s="67"/>
      <c r="D11" s="69"/>
      <c r="E11" s="67"/>
      <c r="F11" s="70"/>
      <c r="G11" s="70"/>
      <c r="H11" s="70"/>
      <c r="I11" s="70"/>
      <c r="J11" s="71"/>
      <c r="K11" s="5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72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M11" s="70"/>
      <c r="AN11" s="70"/>
    </row>
    <row r="12" spans="1:40" ht="12.75" customHeight="1">
      <c r="A12" s="89" t="s">
        <v>113</v>
      </c>
      <c r="B12" s="100" t="s">
        <v>125</v>
      </c>
      <c r="C12" s="83"/>
      <c r="D12" s="151"/>
      <c r="E12" s="15"/>
      <c r="F12" s="68"/>
      <c r="G12" s="69"/>
      <c r="H12" s="70"/>
      <c r="I12" s="70"/>
      <c r="J12" s="71"/>
      <c r="K12" s="5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72"/>
      <c r="AK12" s="70"/>
    </row>
    <row r="13" spans="1:40" ht="12.75" customHeight="1">
      <c r="A13" s="89" t="s">
        <v>114</v>
      </c>
      <c r="B13" s="105" t="s">
        <v>126</v>
      </c>
      <c r="C13" s="98"/>
      <c r="D13" s="151"/>
      <c r="E13" s="15"/>
      <c r="F13" s="68"/>
      <c r="G13" s="69"/>
      <c r="H13" s="70"/>
      <c r="I13" s="70"/>
      <c r="J13" s="71"/>
      <c r="K13" s="58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72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N13" s="70"/>
    </row>
    <row r="14" spans="1:40" ht="12.75" customHeight="1">
      <c r="A14" s="104" t="str">
        <f>"Trued-Up RR for "&amp;C$5&amp;" from PSO WS G (Summary Table)"</f>
        <v>Trued-Up RR for 2017 from PSO WS G (Summary Table)</v>
      </c>
      <c r="B14" s="67"/>
      <c r="C14" s="67"/>
      <c r="E14" s="109">
        <v>6814046</v>
      </c>
      <c r="F14" s="15" t="s">
        <v>115</v>
      </c>
      <c r="G14" s="69"/>
      <c r="H14" s="70"/>
      <c r="I14" s="70"/>
      <c r="J14" s="71"/>
      <c r="K14" s="58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72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</row>
    <row r="15" spans="1:40" ht="12.75" customHeight="1">
      <c r="A15" s="104" t="str">
        <f>"Trued-Up RR for "&amp;C$5&amp;" from SWEPCO WS G (Summary Table)"</f>
        <v>Trued-Up RR for 2017 from SWEPCO WS G (Summary Table)</v>
      </c>
      <c r="B15" s="67"/>
      <c r="C15" s="67"/>
      <c r="E15" s="110">
        <v>86327442</v>
      </c>
      <c r="F15" s="15" t="s">
        <v>115</v>
      </c>
      <c r="G15" s="69"/>
      <c r="H15" s="70"/>
      <c r="I15" s="70"/>
      <c r="J15" s="71"/>
      <c r="K15" s="58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72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</row>
    <row r="16" spans="1:40" ht="12.75" customHeight="1">
      <c r="A16" s="82" t="str">
        <f>"Actual RR for AEP BPU in "&amp;C$5&amp;" (before Adjustments)"</f>
        <v>Actual RR for AEP BPU in 2017 (before Adjustments)</v>
      </c>
      <c r="B16" s="67"/>
      <c r="C16" s="67"/>
      <c r="E16" s="99">
        <f>SUM(E14:E15)</f>
        <v>93141488</v>
      </c>
      <c r="F16" s="114" t="s">
        <v>185</v>
      </c>
      <c r="G16" s="69"/>
      <c r="H16" s="70"/>
      <c r="I16" s="70"/>
      <c r="J16" s="71"/>
      <c r="K16" s="58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72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</row>
    <row r="17" spans="1:52" ht="12.75" customHeight="1">
      <c r="A17" s="111" t="str">
        <f>"Tot. Adjustments (before interest) eff. 7/1/"&amp;$C$5+1&amp;" - PSO"</f>
        <v>Tot. Adjustments (before interest) eff. 7/1/2018 - PSO</v>
      </c>
      <c r="B17" s="67"/>
      <c r="C17" s="67"/>
      <c r="E17" s="109">
        <v>130010</v>
      </c>
      <c r="F17" s="15" t="s">
        <v>129</v>
      </c>
      <c r="G17" s="69"/>
      <c r="H17" s="70"/>
      <c r="I17" s="70"/>
      <c r="J17" s="71"/>
      <c r="K17" s="58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72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</row>
    <row r="18" spans="1:52" ht="12.75" customHeight="1">
      <c r="A18" s="111" t="str">
        <f>"Tot. Adjustments (before interest) eff. 7/1/"&amp;$C$5+1&amp;" - SWE"</f>
        <v>Tot. Adjustments (before interest) eff. 7/1/2018 - SWE</v>
      </c>
      <c r="B18" s="67"/>
      <c r="C18" s="67"/>
      <c r="E18" s="110">
        <v>3328350</v>
      </c>
      <c r="F18" s="108" t="s">
        <v>130</v>
      </c>
      <c r="G18" s="69"/>
      <c r="H18" s="70"/>
      <c r="I18" s="70"/>
      <c r="J18" s="71"/>
      <c r="K18" s="58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72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</row>
    <row r="19" spans="1:52" ht="12.75" customHeight="1">
      <c r="A19" s="107" t="str">
        <f>"Tot. Adjustments (excl. interest) eff. 7/1/"&amp;$C$5+1&amp;" - AEP"</f>
        <v>Tot. Adjustments (excl. interest) eff. 7/1/2018 - AEP</v>
      </c>
      <c r="B19" s="67"/>
      <c r="C19" s="67"/>
      <c r="E19" s="128">
        <f>SUM(E17:E18)</f>
        <v>3458360</v>
      </c>
      <c r="F19" s="68"/>
      <c r="G19" s="69"/>
      <c r="H19" s="70"/>
      <c r="I19" s="70"/>
      <c r="J19" s="71"/>
      <c r="K19" s="58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72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96"/>
    </row>
    <row r="20" spans="1:52" ht="12.75" customHeight="1">
      <c r="A20" s="107"/>
      <c r="B20" s="67"/>
      <c r="C20" s="67"/>
      <c r="E20" s="99"/>
      <c r="F20" s="68"/>
      <c r="G20" s="69"/>
      <c r="H20" s="70"/>
      <c r="I20" s="70"/>
      <c r="J20" s="71"/>
      <c r="K20" s="58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72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96"/>
    </row>
    <row r="21" spans="1:52" ht="12.75" customHeight="1">
      <c r="A21" s="107" t="str">
        <f>"Total for collection before interest. eff. 7/1/"&amp;$C$5+1&amp;" - AEP"</f>
        <v>Total for collection before interest. eff. 7/1/2018 - AEP</v>
      </c>
      <c r="B21" s="67"/>
      <c r="C21" s="67"/>
      <c r="E21" s="128">
        <f>+E16+E19</f>
        <v>96599848</v>
      </c>
      <c r="F21" s="68"/>
      <c r="G21" s="69"/>
      <c r="H21" s="70"/>
      <c r="I21" s="70"/>
      <c r="J21" s="71"/>
      <c r="K21" s="58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72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96"/>
    </row>
    <row r="22" spans="1:52" s="16" customFormat="1" ht="12.75" customHeight="1">
      <c r="A22"/>
      <c r="B22" s="138"/>
      <c r="C22" s="177"/>
      <c r="E22" s="150"/>
      <c r="F22" s="68"/>
      <c r="G22" s="69"/>
      <c r="H22" s="70"/>
      <c r="I22" s="70"/>
      <c r="J22" s="71"/>
      <c r="K22" s="58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72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</row>
    <row r="23" spans="1:52" s="16" customFormat="1" ht="12.75" customHeight="1">
      <c r="A23" s="79">
        <f>DATE($C$5,1,1)</f>
        <v>42736</v>
      </c>
      <c r="B23" s="174">
        <v>42769</v>
      </c>
      <c r="C23" s="174">
        <v>42786</v>
      </c>
      <c r="D23" s="120">
        <v>11</v>
      </c>
      <c r="E23" s="152">
        <f>+'[1]2017'!$C$14</f>
        <v>6614794.5499999998</v>
      </c>
      <c r="F23" s="153">
        <f>+$E$21/12</f>
        <v>8049987.333333333</v>
      </c>
      <c r="G23" s="153">
        <f>+F23-E23</f>
        <v>1435192.7833333332</v>
      </c>
      <c r="H23" s="154">
        <f>+AK23</f>
        <v>77154.315058511493</v>
      </c>
      <c r="I23" s="155">
        <f>+AM23</f>
        <v>113801.44656293746</v>
      </c>
      <c r="J23" s="156">
        <f>SUM(H23:I23)</f>
        <v>190955.76162144897</v>
      </c>
      <c r="K23" s="12">
        <f t="shared" ref="K23:P23" si="11">IF($C23&lt;K$3,K$7,IF($C23&lt;L$3,L$3-$C23,0))</f>
        <v>40</v>
      </c>
      <c r="L23" s="19">
        <f t="shared" si="11"/>
        <v>91</v>
      </c>
      <c r="M23" s="19">
        <f t="shared" si="11"/>
        <v>92</v>
      </c>
      <c r="N23" s="19">
        <f t="shared" si="11"/>
        <v>92</v>
      </c>
      <c r="O23" s="19">
        <f t="shared" si="11"/>
        <v>90</v>
      </c>
      <c r="P23" s="19">
        <f t="shared" si="11"/>
        <v>91</v>
      </c>
      <c r="Q23" s="101">
        <f t="shared" ref="Q23:Q34" si="12">IF($C23&lt;Q$3,Q$7,IF($C23&lt;W$3,W$3-$C23,0))</f>
        <v>92</v>
      </c>
      <c r="R23" s="101">
        <f t="shared" ref="R23:V34" si="13">IF($C23&lt;R$3,R$7,IF($C23&lt;X$3,X$3-$C23,0))</f>
        <v>92</v>
      </c>
      <c r="S23" s="101">
        <f t="shared" si="13"/>
        <v>90</v>
      </c>
      <c r="T23" s="101">
        <f t="shared" si="13"/>
        <v>91</v>
      </c>
      <c r="U23" s="101">
        <f t="shared" si="13"/>
        <v>92</v>
      </c>
      <c r="V23" s="101">
        <f t="shared" si="13"/>
        <v>92</v>
      </c>
      <c r="W23" s="19"/>
      <c r="X23" s="112">
        <f>+$G23*(K23*K$6)</f>
        <v>5504.8490319634702</v>
      </c>
      <c r="Y23" s="113">
        <f>($G23+SUM($X23:X23))*(L23*L$6)</f>
        <v>12811.025430448308</v>
      </c>
      <c r="Z23" s="113">
        <f>($G23+SUM($X23:Y23))*(M23*M$6)</f>
        <v>13189.097738683584</v>
      </c>
      <c r="AA23" s="113">
        <f>($G23+SUM($X23:Z23))*(N23*N$6)</f>
        <v>14491.777494683191</v>
      </c>
      <c r="AB23" s="113">
        <f>($G23+SUM($X23:AA23))*(O23*O$6)</f>
        <v>15485.532213805727</v>
      </c>
      <c r="AC23" s="113">
        <f>($G23+SUM($X23:AB23))*(P23*P$6)</f>
        <v>15672.033148927208</v>
      </c>
      <c r="AD23" s="113">
        <f>($G23+SUM($X23:AC23))*(Q23*Q$6)</f>
        <v>16925.02856852331</v>
      </c>
      <c r="AE23" s="180">
        <f>($G23+SUM($X23:AD23))*(R23*R$6)</f>
        <v>18039.545396823458</v>
      </c>
      <c r="AF23" s="180">
        <f>($G23+SUM($X23:AE23))*(S23*S$6)</f>
        <v>18618.610589021333</v>
      </c>
      <c r="AG23" s="180">
        <f>($G23+SUM($X23:AF23))*(T23*T$6)</f>
        <v>19676.664793710988</v>
      </c>
      <c r="AH23" s="180">
        <f>($G23+SUM($X23:AG23))*(U23*U$6)</f>
        <v>20142.855603508164</v>
      </c>
      <c r="AI23" s="180">
        <f>($G23+SUM($X23:AH23))*(V23*V$6)</f>
        <v>20398.741611350208</v>
      </c>
      <c r="AJ23" s="180"/>
      <c r="AK23" s="112">
        <f>SUM(X23:AC23)</f>
        <v>77154.315058511493</v>
      </c>
      <c r="AL23" s="102"/>
      <c r="AM23" s="112">
        <f>SUM(AD23:AI23)</f>
        <v>113801.44656293746</v>
      </c>
      <c r="AN23" s="92"/>
      <c r="AP23" s="73"/>
      <c r="AQ23" s="93"/>
      <c r="AR23" s="94"/>
      <c r="AW23" s="93"/>
      <c r="AX23" s="93"/>
      <c r="AY23" s="95"/>
      <c r="AZ23" s="90"/>
    </row>
    <row r="24" spans="1:52" s="16" customFormat="1" ht="12.75" customHeight="1">
      <c r="A24" s="18">
        <f>DATE($C$5,2,1)</f>
        <v>42767</v>
      </c>
      <c r="B24" s="174">
        <v>42797</v>
      </c>
      <c r="C24" s="174">
        <v>42814</v>
      </c>
      <c r="D24" s="32">
        <v>11</v>
      </c>
      <c r="E24" s="152">
        <f>+'[1]2017'!$D$14</f>
        <v>5791274.9700000007</v>
      </c>
      <c r="F24" s="157">
        <f>+$E$21/12</f>
        <v>8049987.333333333</v>
      </c>
      <c r="G24" s="157">
        <f>+F24-E24</f>
        <v>2258712.3633333324</v>
      </c>
      <c r="H24" s="158">
        <f>+AK24</f>
        <v>115059.69147529503</v>
      </c>
      <c r="I24" s="158">
        <f>+AM24</f>
        <v>178622.15223948949</v>
      </c>
      <c r="J24" s="159">
        <f t="shared" ref="J24:J34" si="14">SUM(H24:I24)</f>
        <v>293681.84371478448</v>
      </c>
      <c r="K24" s="12">
        <f>IF($C24&lt;K$3,K$7,IF($C24&lt;L$3,L$3-$C24,0))</f>
        <v>12</v>
      </c>
      <c r="L24" s="19">
        <f>IF($C24&lt;L$3,L$7,IF($C24&lt;M$3,M$3-$C24,0))</f>
        <v>91</v>
      </c>
      <c r="M24" s="19">
        <f>IF($C24&lt;M$3,M$7,IF($C24&lt;N$3,N$3-$C24,0))</f>
        <v>92</v>
      </c>
      <c r="N24" s="19">
        <f>IF($C24&lt;N$3,N$7,IF($C24&lt;O$3,O$3-$C24,0))</f>
        <v>92</v>
      </c>
      <c r="O24" s="19">
        <f>IF($C24&lt;O$3,O$7,IF($C24&lt;P$3,P$3-$C24,0))</f>
        <v>90</v>
      </c>
      <c r="P24" s="19">
        <f t="shared" ref="P24:P34" si="15">IF($C24&lt;P$3,P$7,IF($C24&lt;Q$3,Q$3-$C24,0))</f>
        <v>91</v>
      </c>
      <c r="Q24" s="101">
        <f t="shared" si="12"/>
        <v>92</v>
      </c>
      <c r="R24" s="101">
        <f t="shared" si="13"/>
        <v>92</v>
      </c>
      <c r="S24" s="101">
        <f t="shared" si="13"/>
        <v>90</v>
      </c>
      <c r="T24" s="101">
        <f t="shared" si="13"/>
        <v>91</v>
      </c>
      <c r="U24" s="101">
        <f t="shared" si="13"/>
        <v>92</v>
      </c>
      <c r="V24" s="101">
        <f t="shared" si="13"/>
        <v>92</v>
      </c>
      <c r="W24" s="19"/>
      <c r="X24" s="112">
        <f>+$G24*(K24*K$6)</f>
        <v>2599.0662810958897</v>
      </c>
      <c r="Y24" s="113">
        <f>($G24+SUM($X24:X24))*(L24*L$6)</f>
        <v>20108.118164525749</v>
      </c>
      <c r="Z24" s="113">
        <f>($G24+SUM($X24:Y24))*(M24*M$6)</f>
        <v>20701.538471901087</v>
      </c>
      <c r="AA24" s="113">
        <f>($G24+SUM($X24:Z24))*(N24*N$6)</f>
        <v>22746.217768370097</v>
      </c>
      <c r="AB24" s="113">
        <f>($G24+SUM($X24:AA24))*(O24*O$6)</f>
        <v>24306.009951061271</v>
      </c>
      <c r="AC24" s="113">
        <f>($G24+SUM($X24:AB24))*(P24*P$6)</f>
        <v>24598.74083834092</v>
      </c>
      <c r="AD24" s="113">
        <f>($G24+SUM($X24:AC24))*(Q24*Q$6)</f>
        <v>26565.435861595295</v>
      </c>
      <c r="AE24" s="180">
        <f>($G24+SUM($X24:AD24))*(R24*R$6)</f>
        <v>28314.775615971819</v>
      </c>
      <c r="AF24" s="180">
        <f>($G24+SUM($X24:AE24))*(S24*S$6)</f>
        <v>29223.673297339636</v>
      </c>
      <c r="AG24" s="180">
        <f>($G24+SUM($X24:AF24))*(T24*T$6)</f>
        <v>30884.389614536773</v>
      </c>
      <c r="AH24" s="180">
        <f>($G24+SUM($X24:AG24))*(U24*U$6)</f>
        <v>31616.120258700317</v>
      </c>
      <c r="AI24" s="180">
        <f>($G24+SUM($X24:AH24))*(V24*V$6)</f>
        <v>32017.757591345639</v>
      </c>
      <c r="AJ24" s="180"/>
      <c r="AK24" s="112">
        <f t="shared" ref="AK24:AK34" si="16">SUM(X24:AC24)</f>
        <v>115059.69147529503</v>
      </c>
      <c r="AL24" s="102"/>
      <c r="AM24" s="112">
        <f t="shared" ref="AM24:AM34" si="17">SUM(AD24:AI24)</f>
        <v>178622.15223948949</v>
      </c>
      <c r="AN24" s="65"/>
      <c r="AP24" s="73"/>
      <c r="AQ24" s="93"/>
      <c r="AR24" s="94"/>
      <c r="AW24" s="93"/>
      <c r="AX24" s="93"/>
      <c r="AY24" s="95"/>
      <c r="AZ24" s="90"/>
    </row>
    <row r="25" spans="1:52" s="16" customFormat="1" ht="12.75" customHeight="1">
      <c r="A25" s="18">
        <f>DATE($C$5,3,1)</f>
        <v>42795</v>
      </c>
      <c r="B25" s="174">
        <v>42830</v>
      </c>
      <c r="C25" s="174">
        <v>42845</v>
      </c>
      <c r="D25" s="32">
        <v>11</v>
      </c>
      <c r="E25" s="152">
        <f>+'[1]2017'!$E$14</f>
        <v>6529717.7999999998</v>
      </c>
      <c r="F25" s="157">
        <f t="shared" ref="F25:F34" si="18">+$E$21/12</f>
        <v>8049987.333333333</v>
      </c>
      <c r="G25" s="157">
        <f t="shared" ref="G25:G34" si="19">+F25-E25</f>
        <v>1520269.5333333332</v>
      </c>
      <c r="H25" s="158">
        <f t="shared" ref="H25:H34" si="20">+AK25</f>
        <v>72669.951441673882</v>
      </c>
      <c r="I25" s="158">
        <f t="shared" ref="I25:I34" si="21">+AM25</f>
        <v>119865.88121693693</v>
      </c>
      <c r="J25" s="159">
        <f t="shared" si="14"/>
        <v>192535.83265861083</v>
      </c>
      <c r="K25" s="12">
        <f t="shared" ref="K25:K34" si="22">IF($C25&lt;K$3,K$7,IF($C25&lt;L$3,L$3-$C25,0))</f>
        <v>0</v>
      </c>
      <c r="L25" s="19">
        <f t="shared" ref="L25:L34" si="23">IF($C25&lt;L$3,L$7,IF($C25&lt;M$3,M$3-$C25,0))</f>
        <v>72</v>
      </c>
      <c r="M25" s="19">
        <f t="shared" ref="M25:M34" si="24">IF($C25&lt;M$3,M$7,IF($C25&lt;N$3,N$3-$C25,0))</f>
        <v>92</v>
      </c>
      <c r="N25" s="19">
        <f t="shared" ref="N25:N34" si="25">IF($C25&lt;N$3,N$7,IF($C25&lt;O$3,O$3-$C25,0))</f>
        <v>92</v>
      </c>
      <c r="O25" s="19">
        <f t="shared" ref="O25:O34" si="26">IF($C25&lt;O$3,O$7,IF($C25&lt;P$3,P$3-$C25,0))</f>
        <v>90</v>
      </c>
      <c r="P25" s="19">
        <f t="shared" si="15"/>
        <v>91</v>
      </c>
      <c r="Q25" s="101">
        <f t="shared" si="12"/>
        <v>92</v>
      </c>
      <c r="R25" s="101">
        <f t="shared" si="13"/>
        <v>92</v>
      </c>
      <c r="S25" s="101">
        <f t="shared" si="13"/>
        <v>90</v>
      </c>
      <c r="T25" s="101">
        <f t="shared" si="13"/>
        <v>91</v>
      </c>
      <c r="U25" s="101">
        <f t="shared" si="13"/>
        <v>92</v>
      </c>
      <c r="V25" s="101">
        <f t="shared" si="13"/>
        <v>92</v>
      </c>
      <c r="W25" s="19"/>
      <c r="X25" s="112">
        <f t="shared" ref="X25:X34" si="27">+$G25*(K25*K$6)</f>
        <v>0</v>
      </c>
      <c r="Y25" s="113">
        <f>($G25+SUM($X25:X25))*(L25*L$6)</f>
        <v>10696.033319452055</v>
      </c>
      <c r="Z25" s="113">
        <f>($G25+SUM($X25:Y25))*(M25*M$6)</f>
        <v>13891.939607545275</v>
      </c>
      <c r="AA25" s="113">
        <f>($G25+SUM($X25:Z25))*(N25*N$6)</f>
        <v>15264.038659115773</v>
      </c>
      <c r="AB25" s="113">
        <f>($G25+SUM($X25:AA25))*(O25*O$6)</f>
        <v>16310.750179212622</v>
      </c>
      <c r="AC25" s="113">
        <f>($G25+SUM($X25:AB25))*(P25*P$6)</f>
        <v>16507.189676348149</v>
      </c>
      <c r="AD25" s="113">
        <f>($G25+SUM($X25:AC25))*(Q25*Q$6)</f>
        <v>17826.956732627259</v>
      </c>
      <c r="AE25" s="180">
        <f>($G25+SUM($X25:AD25))*(R25*R$6)</f>
        <v>19000.865727548691</v>
      </c>
      <c r="AF25" s="180">
        <f>($G25+SUM($X25:AE25))*(S25*S$6)</f>
        <v>19610.789077744997</v>
      </c>
      <c r="AG25" s="180">
        <f>($G25+SUM($X25:AF25))*(T25*T$6)</f>
        <v>20725.226577889349</v>
      </c>
      <c r="AH25" s="180">
        <f>($G25+SUM($X25:AG25))*(U25*U$6)</f>
        <v>21216.260513918198</v>
      </c>
      <c r="AI25" s="180">
        <f>($G25+SUM($X25:AH25))*(V25*V$6)</f>
        <v>21485.782587208436</v>
      </c>
      <c r="AJ25" s="180"/>
      <c r="AK25" s="112">
        <f t="shared" si="16"/>
        <v>72669.951441673882</v>
      </c>
      <c r="AL25" s="102"/>
      <c r="AM25" s="112">
        <f t="shared" si="17"/>
        <v>119865.88121693693</v>
      </c>
      <c r="AN25" s="65"/>
      <c r="AP25" s="73"/>
      <c r="AQ25" s="93"/>
      <c r="AR25" s="94"/>
      <c r="AW25" s="93"/>
      <c r="AX25" s="93"/>
      <c r="AY25" s="95"/>
      <c r="AZ25" s="90"/>
    </row>
    <row r="26" spans="1:52" s="16" customFormat="1" ht="12.75" customHeight="1">
      <c r="A26" s="18">
        <f>DATE($C$5,4,1)</f>
        <v>42826</v>
      </c>
      <c r="B26" s="174">
        <v>42858</v>
      </c>
      <c r="C26" s="174">
        <v>42873</v>
      </c>
      <c r="D26" s="32">
        <v>11</v>
      </c>
      <c r="E26" s="152">
        <f>+'[1]2017'!$F$14</f>
        <v>7104120.6600000001</v>
      </c>
      <c r="F26" s="157">
        <f t="shared" si="18"/>
        <v>8049987.333333333</v>
      </c>
      <c r="G26" s="157">
        <f t="shared" si="19"/>
        <v>945866.67333333287</v>
      </c>
      <c r="H26" s="158">
        <f t="shared" si="20"/>
        <v>42520.369619978097</v>
      </c>
      <c r="I26" s="158">
        <f>+AM26</f>
        <v>74374.378323439465</v>
      </c>
      <c r="J26" s="159">
        <f>SUM(H26:I26)</f>
        <v>116894.74794341756</v>
      </c>
      <c r="K26" s="12">
        <f t="shared" si="22"/>
        <v>0</v>
      </c>
      <c r="L26" s="19">
        <f t="shared" si="23"/>
        <v>44</v>
      </c>
      <c r="M26" s="19">
        <f t="shared" si="24"/>
        <v>92</v>
      </c>
      <c r="N26" s="19">
        <f t="shared" si="25"/>
        <v>92</v>
      </c>
      <c r="O26" s="19">
        <f t="shared" si="26"/>
        <v>90</v>
      </c>
      <c r="P26" s="19">
        <f t="shared" si="15"/>
        <v>91</v>
      </c>
      <c r="Q26" s="101">
        <f t="shared" si="12"/>
        <v>92</v>
      </c>
      <c r="R26" s="101">
        <f t="shared" si="13"/>
        <v>92</v>
      </c>
      <c r="S26" s="101">
        <f t="shared" si="13"/>
        <v>90</v>
      </c>
      <c r="T26" s="101">
        <f t="shared" si="13"/>
        <v>91</v>
      </c>
      <c r="U26" s="101">
        <f t="shared" si="13"/>
        <v>92</v>
      </c>
      <c r="V26" s="101">
        <f t="shared" si="13"/>
        <v>92</v>
      </c>
      <c r="W26" s="19"/>
      <c r="X26" s="112">
        <f t="shared" si="27"/>
        <v>0</v>
      </c>
      <c r="Y26" s="113">
        <f>($G26+SUM($X26:X26))*(L26*L$6)</f>
        <v>4066.7947927427685</v>
      </c>
      <c r="Z26" s="113">
        <f>($G26+SUM($X26:Y26))*(M26*M$6)</f>
        <v>8619.6702642015425</v>
      </c>
      <c r="AA26" s="113">
        <f>($G26+SUM($X26:Z26))*(N26*N$6)</f>
        <v>9471.0302418923184</v>
      </c>
      <c r="AB26" s="113">
        <f>($G26+SUM($X26:AA26))*(O26*O$6)</f>
        <v>10120.493773973585</v>
      </c>
      <c r="AC26" s="113">
        <f>($G26+SUM($X26:AB26))*(P26*P$6)</f>
        <v>10242.380547167888</v>
      </c>
      <c r="AD26" s="113">
        <f>($G26+SUM($X26:AC26))*(Q26*Q$6)</f>
        <v>11061.269570015576</v>
      </c>
      <c r="AE26" s="180">
        <f>($G26+SUM($X26:AD26))*(R26*R$6)</f>
        <v>11789.656587398456</v>
      </c>
      <c r="AF26" s="180">
        <f>($G26+SUM($X26:AE26))*(S26*S$6)</f>
        <v>12168.101809135082</v>
      </c>
      <c r="AG26" s="180">
        <f>($G26+SUM($X26:AF26))*(T26*T$6)</f>
        <v>12859.587955251633</v>
      </c>
      <c r="AH26" s="180">
        <f>($G26+SUM($X26:AG26))*(U26*U$6)</f>
        <v>13164.264676909914</v>
      </c>
      <c r="AI26" s="180">
        <f>($G26+SUM($X26:AH26))*(V26*V$6)</f>
        <v>13331.497724728806</v>
      </c>
      <c r="AJ26" s="180"/>
      <c r="AK26" s="112">
        <f t="shared" si="16"/>
        <v>42520.369619978097</v>
      </c>
      <c r="AL26" s="102"/>
      <c r="AM26" s="112">
        <f>SUM(AD26:AI26)</f>
        <v>74374.378323439465</v>
      </c>
      <c r="AN26" s="65"/>
      <c r="AP26" s="73"/>
      <c r="AQ26" s="93"/>
      <c r="AR26" s="94"/>
      <c r="AW26" s="93"/>
      <c r="AX26" s="93"/>
      <c r="AY26" s="95"/>
      <c r="AZ26" s="90"/>
    </row>
    <row r="27" spans="1:52" s="16" customFormat="1" ht="12.75" customHeight="1">
      <c r="A27" s="18">
        <f>DATE($C$5,5,1)</f>
        <v>42856</v>
      </c>
      <c r="B27" s="174">
        <v>42891</v>
      </c>
      <c r="C27" s="174">
        <v>42906</v>
      </c>
      <c r="D27" s="32">
        <v>11</v>
      </c>
      <c r="E27" s="152">
        <f>+'[1]2017'!$G$14</f>
        <v>6574628</v>
      </c>
      <c r="F27" s="157">
        <f t="shared" si="18"/>
        <v>8049987.333333333</v>
      </c>
      <c r="G27" s="157">
        <f t="shared" si="19"/>
        <v>1475359.333333333</v>
      </c>
      <c r="H27" s="158">
        <f t="shared" si="20"/>
        <v>61373.000337239748</v>
      </c>
      <c r="I27" s="158">
        <f t="shared" si="21"/>
        <v>115636.39242453744</v>
      </c>
      <c r="J27" s="159">
        <f t="shared" si="14"/>
        <v>177009.39276177718</v>
      </c>
      <c r="K27" s="12">
        <f t="shared" si="22"/>
        <v>0</v>
      </c>
      <c r="L27" s="19">
        <f t="shared" si="23"/>
        <v>11</v>
      </c>
      <c r="M27" s="19">
        <f t="shared" si="24"/>
        <v>92</v>
      </c>
      <c r="N27" s="19">
        <f t="shared" si="25"/>
        <v>92</v>
      </c>
      <c r="O27" s="19">
        <f t="shared" si="26"/>
        <v>90</v>
      </c>
      <c r="P27" s="19">
        <f t="shared" si="15"/>
        <v>91</v>
      </c>
      <c r="Q27" s="101">
        <f t="shared" si="12"/>
        <v>92</v>
      </c>
      <c r="R27" s="101">
        <f t="shared" si="13"/>
        <v>92</v>
      </c>
      <c r="S27" s="101">
        <f t="shared" si="13"/>
        <v>90</v>
      </c>
      <c r="T27" s="101">
        <f t="shared" si="13"/>
        <v>91</v>
      </c>
      <c r="U27" s="101">
        <f t="shared" si="13"/>
        <v>92</v>
      </c>
      <c r="V27" s="101">
        <f t="shared" si="13"/>
        <v>92</v>
      </c>
      <c r="W27" s="19"/>
      <c r="X27" s="112">
        <f t="shared" si="27"/>
        <v>0</v>
      </c>
      <c r="Y27" s="113">
        <f>($G27+SUM($X27:X27))*(L27*L$6)</f>
        <v>1585.8428633181124</v>
      </c>
      <c r="Z27" s="113">
        <f>($G27+SUM($X27:Y27))*(M27*M$6)</f>
        <v>13401.760064557011</v>
      </c>
      <c r="AA27" s="113">
        <f>($G27+SUM($X27:Z27))*(N27*N$6)</f>
        <v>14725.444358718965</v>
      </c>
      <c r="AB27" s="113">
        <f>($G27+SUM($X27:AA27))*(O27*O$6)</f>
        <v>15735.222477933265</v>
      </c>
      <c r="AC27" s="113">
        <f>($G27+SUM($X27:AB27))*(P27*P$6)</f>
        <v>15924.730572712393</v>
      </c>
      <c r="AD27" s="113">
        <f>($G27+SUM($X27:AC27))*(Q27*Q$6)</f>
        <v>17197.929415280978</v>
      </c>
      <c r="AE27" s="180">
        <f>($G27+SUM($X27:AD27))*(R27*R$6)</f>
        <v>18330.416823951928</v>
      </c>
      <c r="AF27" s="180">
        <f>($G27+SUM($X27:AE27))*(S27*S$6)</f>
        <v>18918.818920996899</v>
      </c>
      <c r="AG27" s="180">
        <f>($G27+SUM($X27:AF27))*(T27*T$6)</f>
        <v>19993.933297089294</v>
      </c>
      <c r="AH27" s="180">
        <f>($G27+SUM($X27:AG27))*(U27*U$6)</f>
        <v>20467.641013946875</v>
      </c>
      <c r="AI27" s="180">
        <f>($G27+SUM($X27:AH27))*(V27*V$6)</f>
        <v>20727.652953271445</v>
      </c>
      <c r="AJ27" s="180"/>
      <c r="AK27" s="112">
        <f t="shared" si="16"/>
        <v>61373.000337239748</v>
      </c>
      <c r="AL27" s="102"/>
      <c r="AM27" s="112">
        <f t="shared" si="17"/>
        <v>115636.39242453744</v>
      </c>
      <c r="AN27" s="65"/>
      <c r="AP27" s="73"/>
      <c r="AQ27" s="93"/>
      <c r="AR27" s="94"/>
      <c r="AW27" s="93"/>
      <c r="AX27" s="93"/>
      <c r="AY27" s="95"/>
      <c r="AZ27" s="90"/>
    </row>
    <row r="28" spans="1:52" s="16" customFormat="1" ht="12.75" customHeight="1">
      <c r="A28" s="18">
        <f>DATE($C$5,6,1)</f>
        <v>42887</v>
      </c>
      <c r="B28" s="174">
        <v>42922</v>
      </c>
      <c r="C28" s="174">
        <v>42937</v>
      </c>
      <c r="D28" s="32">
        <v>11</v>
      </c>
      <c r="E28" s="152">
        <f>+'[1]2017'!$H$14</f>
        <v>6715988.8399999999</v>
      </c>
      <c r="F28" s="157">
        <f t="shared" si="18"/>
        <v>8049987.333333333</v>
      </c>
      <c r="G28" s="157">
        <f t="shared" si="19"/>
        <v>1333998.4933333332</v>
      </c>
      <c r="H28" s="158">
        <f t="shared" si="20"/>
        <v>51287.285396772684</v>
      </c>
      <c r="I28" s="158">
        <f t="shared" si="21"/>
        <v>104240.3067987408</v>
      </c>
      <c r="J28" s="159">
        <f t="shared" si="14"/>
        <v>155527.59219551348</v>
      </c>
      <c r="K28" s="12">
        <f t="shared" si="22"/>
        <v>0</v>
      </c>
      <c r="L28" s="19">
        <f t="shared" si="23"/>
        <v>0</v>
      </c>
      <c r="M28" s="19">
        <f t="shared" si="24"/>
        <v>72</v>
      </c>
      <c r="N28" s="19">
        <f t="shared" si="25"/>
        <v>92</v>
      </c>
      <c r="O28" s="19">
        <f t="shared" si="26"/>
        <v>90</v>
      </c>
      <c r="P28" s="19">
        <f t="shared" si="15"/>
        <v>91</v>
      </c>
      <c r="Q28" s="101">
        <f t="shared" si="12"/>
        <v>92</v>
      </c>
      <c r="R28" s="101">
        <f t="shared" si="13"/>
        <v>92</v>
      </c>
      <c r="S28" s="101">
        <f t="shared" si="13"/>
        <v>90</v>
      </c>
      <c r="T28" s="101">
        <f t="shared" si="13"/>
        <v>91</v>
      </c>
      <c r="U28" s="101">
        <f t="shared" si="13"/>
        <v>92</v>
      </c>
      <c r="V28" s="101">
        <f t="shared" si="13"/>
        <v>92</v>
      </c>
      <c r="W28" s="19"/>
      <c r="X28" s="112">
        <f t="shared" si="27"/>
        <v>0</v>
      </c>
      <c r="Y28" s="113">
        <f>($G28+SUM($X28:X28))*(L28*L$6)</f>
        <v>0</v>
      </c>
      <c r="Z28" s="113">
        <f>($G28+SUM($X28:Y28))*(M28*M$6)</f>
        <v>9473.2166978630139</v>
      </c>
      <c r="AA28" s="113">
        <f>($G28+SUM($X28:Z28))*(N28*N$6)</f>
        <v>13274.236643990431</v>
      </c>
      <c r="AB28" s="113">
        <f>($G28+SUM($X28:AA28))*(O28*O$6)</f>
        <v>14184.500089075374</v>
      </c>
      <c r="AC28" s="113">
        <f>($G28+SUM($X28:AB28))*(P28*P$6)</f>
        <v>14355.331965843861</v>
      </c>
      <c r="AD28" s="113">
        <f>($G28+SUM($X28:AC28))*(Q28*Q$6)</f>
        <v>15503.055750566402</v>
      </c>
      <c r="AE28" s="180">
        <f>($G28+SUM($X28:AD28))*(R28*R$6)</f>
        <v>16523.935358191735</v>
      </c>
      <c r="AF28" s="180">
        <f>($G28+SUM($X28:AE28))*(S28*S$6)</f>
        <v>17054.349822280252</v>
      </c>
      <c r="AG28" s="180">
        <f>($G28+SUM($X28:AF28))*(T28*T$6)</f>
        <v>18023.510568805126</v>
      </c>
      <c r="AH28" s="180">
        <f>($G28+SUM($X28:AG28))*(U28*U$6)</f>
        <v>18450.533902055424</v>
      </c>
      <c r="AI28" s="180">
        <f>($G28+SUM($X28:AH28))*(V28*V$6)</f>
        <v>18684.921396841863</v>
      </c>
      <c r="AJ28" s="180"/>
      <c r="AK28" s="112">
        <f t="shared" si="16"/>
        <v>51287.285396772684</v>
      </c>
      <c r="AL28" s="102"/>
      <c r="AM28" s="112">
        <f t="shared" si="17"/>
        <v>104240.3067987408</v>
      </c>
      <c r="AN28" s="65"/>
      <c r="AP28" s="73"/>
      <c r="AQ28" s="93"/>
      <c r="AR28" s="94"/>
      <c r="AW28" s="93"/>
      <c r="AX28" s="93"/>
      <c r="AY28" s="95"/>
      <c r="AZ28" s="90"/>
    </row>
    <row r="29" spans="1:52" s="16" customFormat="1" ht="12.75" customHeight="1">
      <c r="A29" s="18">
        <f>DATE($C$5,7,1)</f>
        <v>42917</v>
      </c>
      <c r="B29" s="174">
        <v>42950</v>
      </c>
      <c r="C29" s="174">
        <v>42965</v>
      </c>
      <c r="D29" s="32">
        <v>11</v>
      </c>
      <c r="E29" s="152">
        <f>+'[1]2017'!$I$14</f>
        <v>6736558.8100000005</v>
      </c>
      <c r="F29" s="157">
        <f t="shared" si="18"/>
        <v>8049987.333333333</v>
      </c>
      <c r="G29" s="157">
        <f t="shared" si="19"/>
        <v>1313428.5233333325</v>
      </c>
      <c r="H29" s="158">
        <f t="shared" si="20"/>
        <v>46756.331436220236</v>
      </c>
      <c r="I29" s="158">
        <f t="shared" si="21"/>
        <v>102351.50662858493</v>
      </c>
      <c r="J29" s="159">
        <f t="shared" si="14"/>
        <v>149107.83806480517</v>
      </c>
      <c r="K29" s="12">
        <f t="shared" si="22"/>
        <v>0</v>
      </c>
      <c r="L29" s="19">
        <f t="shared" si="23"/>
        <v>0</v>
      </c>
      <c r="M29" s="19">
        <f t="shared" si="24"/>
        <v>44</v>
      </c>
      <c r="N29" s="19">
        <f t="shared" si="25"/>
        <v>92</v>
      </c>
      <c r="O29" s="19">
        <f t="shared" si="26"/>
        <v>90</v>
      </c>
      <c r="P29" s="19">
        <f t="shared" si="15"/>
        <v>91</v>
      </c>
      <c r="Q29" s="101">
        <f t="shared" si="12"/>
        <v>92</v>
      </c>
      <c r="R29" s="101">
        <f t="shared" si="13"/>
        <v>92</v>
      </c>
      <c r="S29" s="101">
        <f t="shared" si="13"/>
        <v>90</v>
      </c>
      <c r="T29" s="101">
        <f t="shared" si="13"/>
        <v>91</v>
      </c>
      <c r="U29" s="101">
        <f t="shared" si="13"/>
        <v>92</v>
      </c>
      <c r="V29" s="101">
        <f t="shared" si="13"/>
        <v>92</v>
      </c>
      <c r="W29" s="19"/>
      <c r="X29" s="112">
        <f t="shared" si="27"/>
        <v>0</v>
      </c>
      <c r="Y29" s="113">
        <f>($G29+SUM($X29:X29))*(L29*L$6)</f>
        <v>0</v>
      </c>
      <c r="Z29" s="113">
        <f>($G29+SUM($X29:Y29))*(M29*M$6)</f>
        <v>5699.919947835614</v>
      </c>
      <c r="AA29" s="113">
        <f>($G29+SUM($X29:Z29))*(N29*N$6)</f>
        <v>13033.711829723852</v>
      </c>
      <c r="AB29" s="113">
        <f>($G29+SUM($X29:AA29))*(O29*O$6)</f>
        <v>13927.481599734694</v>
      </c>
      <c r="AC29" s="113">
        <f>($G29+SUM($X29:AB29))*(P29*P$6)</f>
        <v>14095.218058926072</v>
      </c>
      <c r="AD29" s="113">
        <f>($G29+SUM($X29:AC29))*(Q29*Q$6)</f>
        <v>15222.145465103205</v>
      </c>
      <c r="AE29" s="180">
        <f>($G29+SUM($X29:AD29))*(R29*R$6)</f>
        <v>16224.527069069416</v>
      </c>
      <c r="AF29" s="180">
        <f>($G29+SUM($X29:AE29))*(S29*S$6)</f>
        <v>16745.330597035514</v>
      </c>
      <c r="AG29" s="180">
        <f>($G29+SUM($X29:AF29))*(T29*T$6)</f>
        <v>17696.930468701503</v>
      </c>
      <c r="AH29" s="180">
        <f>($G29+SUM($X29:AG29))*(U29*U$6)</f>
        <v>18116.216279209653</v>
      </c>
      <c r="AI29" s="180">
        <f>($G29+SUM($X29:AH29))*(V29*V$6)</f>
        <v>18346.356749465649</v>
      </c>
      <c r="AJ29" s="180"/>
      <c r="AK29" s="112">
        <f t="shared" si="16"/>
        <v>46756.331436220236</v>
      </c>
      <c r="AL29" s="102"/>
      <c r="AM29" s="112">
        <f t="shared" si="17"/>
        <v>102351.50662858493</v>
      </c>
      <c r="AN29" s="65"/>
      <c r="AP29" s="73"/>
      <c r="AQ29" s="93"/>
      <c r="AR29" s="94"/>
      <c r="AW29" s="93"/>
      <c r="AX29" s="93"/>
      <c r="AY29" s="95"/>
      <c r="AZ29" s="90"/>
    </row>
    <row r="30" spans="1:52" s="16" customFormat="1" ht="12.75" customHeight="1">
      <c r="A30" s="18">
        <f>DATE($C$5,8,1)</f>
        <v>42948</v>
      </c>
      <c r="B30" s="174">
        <v>42984</v>
      </c>
      <c r="C30" s="174">
        <v>42998</v>
      </c>
      <c r="D30" s="32">
        <v>11</v>
      </c>
      <c r="E30" s="152">
        <f>+'[1]2017'!$J$14</f>
        <v>8241685.7300000004</v>
      </c>
      <c r="F30" s="157">
        <f t="shared" si="18"/>
        <v>8049987.333333333</v>
      </c>
      <c r="G30" s="157">
        <f t="shared" si="19"/>
        <v>-191698.39666666742</v>
      </c>
      <c r="H30" s="158">
        <f t="shared" si="20"/>
        <v>-6180.8530018812144</v>
      </c>
      <c r="I30" s="158">
        <f t="shared" si="21"/>
        <v>-14890.06384910913</v>
      </c>
      <c r="J30" s="159">
        <f t="shared" si="14"/>
        <v>-21070.916850990347</v>
      </c>
      <c r="K30" s="12">
        <f t="shared" si="22"/>
        <v>0</v>
      </c>
      <c r="L30" s="19">
        <f t="shared" si="23"/>
        <v>0</v>
      </c>
      <c r="M30" s="19">
        <f t="shared" si="24"/>
        <v>11</v>
      </c>
      <c r="N30" s="19">
        <f t="shared" si="25"/>
        <v>92</v>
      </c>
      <c r="O30" s="19">
        <f t="shared" si="26"/>
        <v>90</v>
      </c>
      <c r="P30" s="19">
        <f t="shared" si="15"/>
        <v>91</v>
      </c>
      <c r="Q30" s="101">
        <f t="shared" si="12"/>
        <v>92</v>
      </c>
      <c r="R30" s="101">
        <f t="shared" si="13"/>
        <v>92</v>
      </c>
      <c r="S30" s="101">
        <f t="shared" si="13"/>
        <v>90</v>
      </c>
      <c r="T30" s="101">
        <f t="shared" si="13"/>
        <v>91</v>
      </c>
      <c r="U30" s="101">
        <f t="shared" si="13"/>
        <v>92</v>
      </c>
      <c r="V30" s="101">
        <f t="shared" si="13"/>
        <v>92</v>
      </c>
      <c r="W30" s="19"/>
      <c r="X30" s="112">
        <f t="shared" si="27"/>
        <v>0</v>
      </c>
      <c r="Y30" s="113">
        <f>($G30+SUM($X30:X30))*(L30*L$6)</f>
        <v>0</v>
      </c>
      <c r="Z30" s="113">
        <f>($G30+SUM($X30:Y30))*(M30*M$6)</f>
        <v>-207.97963035616525</v>
      </c>
      <c r="AA30" s="113">
        <f>($G30+SUM($X30:Z30))*(N30*N$6)</f>
        <v>-1896.1401519933863</v>
      </c>
      <c r="AB30" s="113">
        <f>($G30+SUM($X30:AA30))*(O30*O$6)</f>
        <v>-2026.1654870395857</v>
      </c>
      <c r="AC30" s="113">
        <f>($G30+SUM($X30:AB30))*(P30*P$6)</f>
        <v>-2050.5677324920775</v>
      </c>
      <c r="AD30" s="113">
        <f>($G30+SUM($X30:AC30))*(Q30*Q$6)</f>
        <v>-2214.5127645098291</v>
      </c>
      <c r="AE30" s="180">
        <f>($G30+SUM($X30:AD30))*(R30*R$6)</f>
        <v>-2360.3389137856898</v>
      </c>
      <c r="AF30" s="180">
        <f>($G30+SUM($X30:AE30))*(S30*S$6)</f>
        <v>-2436.1052414118894</v>
      </c>
      <c r="AG30" s="180">
        <f>($G30+SUM($X30:AF30))*(T30*T$6)</f>
        <v>-2574.543680811993</v>
      </c>
      <c r="AH30" s="180">
        <f>($G30+SUM($X30:AG30))*(U30*U$6)</f>
        <v>-2635.5412439660681</v>
      </c>
      <c r="AI30" s="180">
        <f>($G30+SUM($X30:AH30))*(V30*V$6)</f>
        <v>-2669.0220046236618</v>
      </c>
      <c r="AJ30" s="180"/>
      <c r="AK30" s="112">
        <f t="shared" si="16"/>
        <v>-6180.8530018812144</v>
      </c>
      <c r="AL30" s="102"/>
      <c r="AM30" s="112">
        <f t="shared" si="17"/>
        <v>-14890.06384910913</v>
      </c>
      <c r="AN30" s="65"/>
      <c r="AP30" s="73"/>
      <c r="AQ30" s="93"/>
      <c r="AR30" s="94"/>
      <c r="AW30" s="93"/>
      <c r="AX30" s="93"/>
      <c r="AY30" s="95"/>
      <c r="AZ30" s="90"/>
    </row>
    <row r="31" spans="1:52" s="16" customFormat="1" ht="12.75" customHeight="1">
      <c r="A31" s="18">
        <f>DATE($C$5,9,1)</f>
        <v>42979</v>
      </c>
      <c r="B31" s="174">
        <v>43012</v>
      </c>
      <c r="C31" s="174">
        <v>43027</v>
      </c>
      <c r="D31" s="32">
        <v>11</v>
      </c>
      <c r="E31" s="152">
        <f>+'[1]2017'!$K$14</f>
        <v>7881768.2800000003</v>
      </c>
      <c r="F31" s="157">
        <f t="shared" si="18"/>
        <v>8049987.333333333</v>
      </c>
      <c r="G31" s="157">
        <f t="shared" si="19"/>
        <v>168219.05333333276</v>
      </c>
      <c r="H31" s="158">
        <f t="shared" si="20"/>
        <v>4903.5983132053525</v>
      </c>
      <c r="I31" s="158">
        <f t="shared" si="21"/>
        <v>13027.173597342344</v>
      </c>
      <c r="J31" s="159">
        <f t="shared" si="14"/>
        <v>17930.771910547697</v>
      </c>
      <c r="K31" s="12">
        <f t="shared" si="22"/>
        <v>0</v>
      </c>
      <c r="L31" s="19">
        <f t="shared" si="23"/>
        <v>0</v>
      </c>
      <c r="M31" s="19">
        <f t="shared" si="24"/>
        <v>0</v>
      </c>
      <c r="N31" s="19">
        <f t="shared" si="25"/>
        <v>74</v>
      </c>
      <c r="O31" s="19">
        <f t="shared" si="26"/>
        <v>90</v>
      </c>
      <c r="P31" s="19">
        <f t="shared" si="15"/>
        <v>91</v>
      </c>
      <c r="Q31" s="101">
        <f t="shared" si="12"/>
        <v>92</v>
      </c>
      <c r="R31" s="101">
        <f t="shared" si="13"/>
        <v>92</v>
      </c>
      <c r="S31" s="101">
        <f t="shared" si="13"/>
        <v>90</v>
      </c>
      <c r="T31" s="101">
        <f t="shared" si="13"/>
        <v>91</v>
      </c>
      <c r="U31" s="101">
        <f t="shared" si="13"/>
        <v>92</v>
      </c>
      <c r="V31" s="101">
        <f t="shared" si="13"/>
        <v>92</v>
      </c>
      <c r="W31" s="19"/>
      <c r="X31" s="112">
        <f t="shared" si="27"/>
        <v>0</v>
      </c>
      <c r="Y31" s="113">
        <f>($G31+SUM($X31:X31))*(L31*L$6)</f>
        <v>0</v>
      </c>
      <c r="Z31" s="113">
        <f>($G31+SUM($X31:Y31))*(M31*M$6)</f>
        <v>0</v>
      </c>
      <c r="AA31" s="113">
        <f>($G31+SUM($X31:Z31))*(N31*N$6)</f>
        <v>1336.9036435872104</v>
      </c>
      <c r="AB31" s="113">
        <f>($G31+SUM($X31:AA31))*(O31*O$6)</f>
        <v>1772.6726899285659</v>
      </c>
      <c r="AC31" s="113">
        <f>($G31+SUM($X31:AB31))*(P31*P$6)</f>
        <v>1794.021979689576</v>
      </c>
      <c r="AD31" s="113">
        <f>($G31+SUM($X31:AC31))*(Q31*Q$6)</f>
        <v>1937.4559108103533</v>
      </c>
      <c r="AE31" s="180">
        <f>($G31+SUM($X31:AD31))*(R31*R$6)</f>
        <v>2065.0378057504654</v>
      </c>
      <c r="AF31" s="180">
        <f>($G31+SUM($X31:AE31))*(S31*S$6)</f>
        <v>2131.3250368074814</v>
      </c>
      <c r="AG31" s="180">
        <f>($G31+SUM($X31:AF31))*(T31*T$6)</f>
        <v>2252.4434954578924</v>
      </c>
      <c r="AH31" s="180">
        <f>($G31+SUM($X31:AG31))*(U31*U$6)</f>
        <v>2305.8096765754117</v>
      </c>
      <c r="AI31" s="180">
        <f>($G31+SUM($X31:AH31))*(V31*V$6)</f>
        <v>2335.1016719407398</v>
      </c>
      <c r="AJ31" s="180"/>
      <c r="AK31" s="112">
        <f t="shared" si="16"/>
        <v>4903.5983132053525</v>
      </c>
      <c r="AL31" s="102"/>
      <c r="AM31" s="112">
        <f t="shared" si="17"/>
        <v>13027.173597342344</v>
      </c>
      <c r="AN31" s="65"/>
      <c r="AP31" s="73"/>
      <c r="AQ31" s="93"/>
      <c r="AR31" s="94"/>
      <c r="AW31" s="93"/>
      <c r="AX31" s="93"/>
      <c r="AY31" s="95"/>
      <c r="AZ31" s="90"/>
    </row>
    <row r="32" spans="1:52" s="16" customFormat="1" ht="12.75" customHeight="1">
      <c r="A32" s="18">
        <f>DATE($C$5,10,1)</f>
        <v>43009</v>
      </c>
      <c r="B32" s="174">
        <v>43042</v>
      </c>
      <c r="C32" s="174">
        <v>43059</v>
      </c>
      <c r="D32" s="32">
        <v>11</v>
      </c>
      <c r="E32" s="152">
        <f>+'[1]2017'!$L$14</f>
        <v>8566296.75</v>
      </c>
      <c r="F32" s="157">
        <f t="shared" si="18"/>
        <v>8049987.333333333</v>
      </c>
      <c r="G32" s="157">
        <f t="shared" si="19"/>
        <v>-516309.41666666698</v>
      </c>
      <c r="H32" s="158">
        <f t="shared" si="20"/>
        <v>-13238.726637224574</v>
      </c>
      <c r="I32" s="158">
        <f t="shared" si="21"/>
        <v>-39847.561976203491</v>
      </c>
      <c r="J32" s="159">
        <f t="shared" si="14"/>
        <v>-53086.288613428063</v>
      </c>
      <c r="K32" s="12">
        <f t="shared" si="22"/>
        <v>0</v>
      </c>
      <c r="L32" s="19">
        <f t="shared" si="23"/>
        <v>0</v>
      </c>
      <c r="M32" s="19">
        <f t="shared" si="24"/>
        <v>0</v>
      </c>
      <c r="N32" s="19">
        <f t="shared" si="25"/>
        <v>42</v>
      </c>
      <c r="O32" s="19">
        <f t="shared" si="26"/>
        <v>90</v>
      </c>
      <c r="P32" s="19">
        <f t="shared" si="15"/>
        <v>91</v>
      </c>
      <c r="Q32" s="101">
        <f t="shared" si="12"/>
        <v>92</v>
      </c>
      <c r="R32" s="101">
        <f t="shared" si="13"/>
        <v>92</v>
      </c>
      <c r="S32" s="101">
        <f t="shared" si="13"/>
        <v>90</v>
      </c>
      <c r="T32" s="101">
        <f t="shared" si="13"/>
        <v>91</v>
      </c>
      <c r="U32" s="101">
        <f t="shared" si="13"/>
        <v>92</v>
      </c>
      <c r="V32" s="101">
        <f t="shared" si="13"/>
        <v>92</v>
      </c>
      <c r="W32" s="19"/>
      <c r="X32" s="112">
        <f t="shared" si="27"/>
        <v>0</v>
      </c>
      <c r="Y32" s="113">
        <f>($G32+SUM($X32:X32))*(L32*L$6)</f>
        <v>0</v>
      </c>
      <c r="Z32" s="113">
        <f>($G32+SUM($X32:Y32))*(M32*M$6)</f>
        <v>0</v>
      </c>
      <c r="AA32" s="113">
        <f>($G32+SUM($X32:Z32))*(N32*N$6)</f>
        <v>-2328.9091057534265</v>
      </c>
      <c r="AB32" s="113">
        <f>($G32+SUM($X32:AA32))*(O32*O$6)</f>
        <v>-5422.2571264316603</v>
      </c>
      <c r="AC32" s="113">
        <f>($G32+SUM($X32:AB32))*(P32*P$6)</f>
        <v>-5487.5604050394868</v>
      </c>
      <c r="AD32" s="113">
        <f>($G32+SUM($X32:AC32))*(Q32*Q$6)</f>
        <v>-5926.2965911444835</v>
      </c>
      <c r="AE32" s="180">
        <f>($G32+SUM($X32:AD32))*(R32*R$6)</f>
        <v>-6316.5445161974467</v>
      </c>
      <c r="AF32" s="180">
        <f>($G32+SUM($X32:AE32))*(S32*S$6)</f>
        <v>-6519.30411927161</v>
      </c>
      <c r="AG32" s="180">
        <f>($G32+SUM($X32:AF32))*(T32*T$6)</f>
        <v>-6889.781663880296</v>
      </c>
      <c r="AH32" s="180">
        <f>($G32+SUM($X32:AG32))*(U32*U$6)</f>
        <v>-7053.0183163762358</v>
      </c>
      <c r="AI32" s="180">
        <f>($G32+SUM($X32:AH32))*(V32*V$6)</f>
        <v>-7142.6167693334237</v>
      </c>
      <c r="AJ32" s="180"/>
      <c r="AK32" s="112">
        <f t="shared" si="16"/>
        <v>-13238.726637224574</v>
      </c>
      <c r="AL32" s="102"/>
      <c r="AM32" s="112">
        <f t="shared" si="17"/>
        <v>-39847.561976203491</v>
      </c>
      <c r="AN32" s="65"/>
      <c r="AP32" s="73"/>
      <c r="AQ32" s="93"/>
      <c r="AR32" s="94"/>
      <c r="AW32" s="93"/>
      <c r="AX32" s="93"/>
      <c r="AY32" s="95"/>
      <c r="AZ32" s="90"/>
    </row>
    <row r="33" spans="1:52" s="16" customFormat="1" ht="12.75" customHeight="1">
      <c r="A33" s="18">
        <f>DATE($C$5,11,1)</f>
        <v>43040</v>
      </c>
      <c r="B33" s="174">
        <v>43074</v>
      </c>
      <c r="C33" s="174">
        <v>43089</v>
      </c>
      <c r="D33" s="32">
        <v>11</v>
      </c>
      <c r="E33" s="152">
        <f>+'[1]2017'!$M$14</f>
        <v>8220615.6899999995</v>
      </c>
      <c r="F33" s="157">
        <f t="shared" si="18"/>
        <v>8049987.333333333</v>
      </c>
      <c r="G33" s="157">
        <f t="shared" si="19"/>
        <v>-170628.35666666646</v>
      </c>
      <c r="H33" s="158">
        <f t="shared" si="20"/>
        <v>-3813.7790632315973</v>
      </c>
      <c r="I33" s="158">
        <f t="shared" si="21"/>
        <v>-13126.462442847984</v>
      </c>
      <c r="J33" s="159">
        <f t="shared" si="14"/>
        <v>-16940.241506079583</v>
      </c>
      <c r="K33" s="12">
        <f t="shared" si="22"/>
        <v>0</v>
      </c>
      <c r="L33" s="19">
        <f t="shared" si="23"/>
        <v>0</v>
      </c>
      <c r="M33" s="19">
        <f t="shared" si="24"/>
        <v>0</v>
      </c>
      <c r="N33" s="19">
        <f t="shared" si="25"/>
        <v>12</v>
      </c>
      <c r="O33" s="19">
        <f t="shared" si="26"/>
        <v>90</v>
      </c>
      <c r="P33" s="19">
        <f t="shared" si="15"/>
        <v>91</v>
      </c>
      <c r="Q33" s="101">
        <f t="shared" si="12"/>
        <v>92</v>
      </c>
      <c r="R33" s="101">
        <f t="shared" si="13"/>
        <v>92</v>
      </c>
      <c r="S33" s="101">
        <f t="shared" si="13"/>
        <v>90</v>
      </c>
      <c r="T33" s="101">
        <f t="shared" si="13"/>
        <v>91</v>
      </c>
      <c r="U33" s="101">
        <f t="shared" si="13"/>
        <v>92</v>
      </c>
      <c r="V33" s="101">
        <f t="shared" si="13"/>
        <v>92</v>
      </c>
      <c r="W33" s="19"/>
      <c r="X33" s="112">
        <f t="shared" si="27"/>
        <v>0</v>
      </c>
      <c r="Y33" s="113">
        <f>($G33+SUM($X33:X33))*(L33*L$6)</f>
        <v>0</v>
      </c>
      <c r="Z33" s="113">
        <f>($G33+SUM($X33:Y33))*(M33*M$6)</f>
        <v>0</v>
      </c>
      <c r="AA33" s="113">
        <f>($G33+SUM($X33:Z33))*(N33*N$6)</f>
        <v>-219.9002163726025</v>
      </c>
      <c r="AB33" s="113">
        <f>($G33+SUM($X33:AA33))*(O33*O$6)</f>
        <v>-1786.1834199059645</v>
      </c>
      <c r="AC33" s="113">
        <f>($G33+SUM($X33:AB33))*(P33*P$6)</f>
        <v>-1807.6954269530302</v>
      </c>
      <c r="AD33" s="113">
        <f>($G33+SUM($X33:AC33))*(Q33*Q$6)</f>
        <v>-1952.2225644643497</v>
      </c>
      <c r="AE33" s="180">
        <f>($G33+SUM($X33:AD33))*(R33*R$6)</f>
        <v>-2080.7768467731698</v>
      </c>
      <c r="AF33" s="180">
        <f>($G33+SUM($X33:AE33))*(S33*S$6)</f>
        <v>-2147.5692973695</v>
      </c>
      <c r="AG33" s="180">
        <f>($G33+SUM($X33:AF33))*(T33*T$6)</f>
        <v>-2269.6108811966019</v>
      </c>
      <c r="AH33" s="180">
        <f>($G33+SUM($X33:AG33))*(U33*U$6)</f>
        <v>-2323.3838018476513</v>
      </c>
      <c r="AI33" s="180">
        <f>($G33+SUM($X33:AH33))*(V33*V$6)</f>
        <v>-2352.8990511967122</v>
      </c>
      <c r="AJ33" s="180"/>
      <c r="AK33" s="112">
        <f t="shared" si="16"/>
        <v>-3813.7790632315973</v>
      </c>
      <c r="AL33" s="102"/>
      <c r="AM33" s="112">
        <f t="shared" si="17"/>
        <v>-13126.462442847984</v>
      </c>
      <c r="AN33" s="65"/>
      <c r="AP33" s="73"/>
      <c r="AQ33" s="93"/>
      <c r="AR33" s="94"/>
      <c r="AW33" s="93"/>
      <c r="AX33" s="93"/>
      <c r="AY33" s="95"/>
      <c r="AZ33" s="90"/>
    </row>
    <row r="34" spans="1:52" s="16" customFormat="1" ht="12.75" customHeight="1">
      <c r="A34" s="142">
        <f>DATE($C$5,12,1)</f>
        <v>43070</v>
      </c>
      <c r="B34" s="175">
        <v>43104</v>
      </c>
      <c r="C34" s="176">
        <v>43119</v>
      </c>
      <c r="D34" s="103">
        <v>11</v>
      </c>
      <c r="E34" s="160">
        <f>+'[1]2017'!$N$14</f>
        <v>8241729.3200000003</v>
      </c>
      <c r="F34" s="161">
        <f t="shared" si="18"/>
        <v>8049987.333333333</v>
      </c>
      <c r="G34" s="161">
        <f t="shared" si="19"/>
        <v>-191741.98666666728</v>
      </c>
      <c r="H34" s="162">
        <f t="shared" si="20"/>
        <v>-3628.266151889346</v>
      </c>
      <c r="I34" s="162">
        <f t="shared" si="21"/>
        <v>-14701.26626999878</v>
      </c>
      <c r="J34" s="163">
        <f t="shared" si="14"/>
        <v>-18329.532421888125</v>
      </c>
      <c r="K34" s="143">
        <f t="shared" si="22"/>
        <v>0</v>
      </c>
      <c r="L34" s="144">
        <f t="shared" si="23"/>
        <v>0</v>
      </c>
      <c r="M34" s="144">
        <f t="shared" si="24"/>
        <v>0</v>
      </c>
      <c r="N34" s="144">
        <f t="shared" si="25"/>
        <v>0</v>
      </c>
      <c r="O34" s="144">
        <f t="shared" si="26"/>
        <v>72</v>
      </c>
      <c r="P34" s="144">
        <f t="shared" si="15"/>
        <v>91</v>
      </c>
      <c r="Q34" s="145">
        <f t="shared" si="12"/>
        <v>92</v>
      </c>
      <c r="R34" s="145">
        <f t="shared" si="13"/>
        <v>92</v>
      </c>
      <c r="S34" s="145">
        <f t="shared" si="13"/>
        <v>90</v>
      </c>
      <c r="T34" s="145">
        <f t="shared" si="13"/>
        <v>91</v>
      </c>
      <c r="U34" s="145">
        <f t="shared" si="13"/>
        <v>92</v>
      </c>
      <c r="V34" s="145">
        <f t="shared" si="13"/>
        <v>92</v>
      </c>
      <c r="W34" s="144"/>
      <c r="X34" s="146">
        <f t="shared" si="27"/>
        <v>0</v>
      </c>
      <c r="Y34" s="147">
        <f>($G34+SUM($X34:X34))*(L34*L$6)</f>
        <v>0</v>
      </c>
      <c r="Z34" s="147">
        <f>($G34+SUM($X34:Y34))*(M34*M$6)</f>
        <v>0</v>
      </c>
      <c r="AA34" s="147">
        <f>($G34+SUM($X34:Z34))*(N34*N$6)</f>
        <v>0</v>
      </c>
      <c r="AB34" s="147">
        <f>($G34+SUM($X34:AA34))*(O34*O$6)</f>
        <v>-1603.6984572493204</v>
      </c>
      <c r="AC34" s="147">
        <f>($G34+SUM($X34:AB34))*(P34*P$6)</f>
        <v>-2024.5676946400256</v>
      </c>
      <c r="AD34" s="147">
        <f>($G34+SUM($X34:AC34))*(Q34*Q$6)</f>
        <v>-2186.4339964746305</v>
      </c>
      <c r="AE34" s="181">
        <f>($G34+SUM($X34:AD34))*(R34*R$6)</f>
        <v>-2330.4111527419145</v>
      </c>
      <c r="AF34" s="181">
        <f>($G34+SUM($X34:AE34))*(S34*S$6)</f>
        <v>-2405.2168062313967</v>
      </c>
      <c r="AG34" s="181">
        <f>($G34+SUM($X34:AF34))*(T34*T$6)</f>
        <v>-2541.899924601355</v>
      </c>
      <c r="AH34" s="181">
        <f>($G34+SUM($X34:AG34))*(U34*U$6)</f>
        <v>-2602.1240731903999</v>
      </c>
      <c r="AI34" s="181">
        <f>($G34+SUM($X34:AH34))*(V34*V$6)</f>
        <v>-2635.1803167590829</v>
      </c>
      <c r="AJ34" s="181"/>
      <c r="AK34" s="112">
        <f t="shared" si="16"/>
        <v>-3628.266151889346</v>
      </c>
      <c r="AL34" s="148"/>
      <c r="AM34" s="112">
        <f t="shared" si="17"/>
        <v>-14701.26626999878</v>
      </c>
      <c r="AN34" s="65"/>
      <c r="AP34" s="73"/>
      <c r="AQ34" s="93"/>
      <c r="AR34" s="94"/>
      <c r="AW34" s="93"/>
      <c r="AX34" s="93"/>
      <c r="AY34" s="95"/>
      <c r="AZ34" s="90"/>
    </row>
    <row r="35" spans="1:52">
      <c r="A35" s="149" t="s">
        <v>184</v>
      </c>
      <c r="B35" s="73"/>
      <c r="C35" s="73"/>
      <c r="D35" s="32"/>
      <c r="E35" s="164">
        <f t="shared" ref="E35:J35" si="28">SUM(E23:E34)</f>
        <v>87219179.400000006</v>
      </c>
      <c r="F35" s="164">
        <f t="shared" si="28"/>
        <v>96599847.999999985</v>
      </c>
      <c r="G35" s="164">
        <f t="shared" si="28"/>
        <v>9380668.599999994</v>
      </c>
      <c r="H35" s="164">
        <f t="shared" si="28"/>
        <v>444862.91822466982</v>
      </c>
      <c r="I35" s="164">
        <f t="shared" si="28"/>
        <v>739353.88325384946</v>
      </c>
      <c r="J35" s="165">
        <f t="shared" si="28"/>
        <v>1184216.8014785191</v>
      </c>
      <c r="K35" s="12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AW35" s="88"/>
    </row>
    <row r="36" spans="1:52" ht="12.75" customHeight="1">
      <c r="A36" s="18"/>
      <c r="B36" s="73"/>
      <c r="C36" s="73"/>
      <c r="D36" s="32"/>
      <c r="E36" s="164"/>
      <c r="F36" s="164"/>
      <c r="G36" s="164"/>
      <c r="H36" s="166"/>
      <c r="I36" s="167" t="s">
        <v>145</v>
      </c>
      <c r="J36" s="168">
        <f>H35+I35</f>
        <v>1184216.8014785193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AW36" s="88"/>
    </row>
    <row r="37" spans="1:52">
      <c r="D37"/>
      <c r="E37"/>
      <c r="F37"/>
      <c r="G37" s="88"/>
      <c r="H37"/>
    </row>
    <row r="38" spans="1:52">
      <c r="B38" s="140"/>
      <c r="D38"/>
      <c r="E38"/>
      <c r="F38"/>
      <c r="G38"/>
      <c r="H38"/>
    </row>
    <row r="39" spans="1:52">
      <c r="B39" s="141"/>
      <c r="D39" s="23" t="s">
        <v>272</v>
      </c>
      <c r="E39" s="121">
        <f>+E35*E14/E16</f>
        <v>6380781.682528547</v>
      </c>
      <c r="F39"/>
      <c r="G39"/>
      <c r="H39"/>
      <c r="I39" s="119" t="s">
        <v>143</v>
      </c>
      <c r="J39" s="121">
        <f>SUM($J$23:$J$34)*E14/$E$16</f>
        <v>86634.945742411772</v>
      </c>
      <c r="K39" t="s">
        <v>186</v>
      </c>
    </row>
    <row r="40" spans="1:52">
      <c r="D40" s="23" t="s">
        <v>273</v>
      </c>
      <c r="E40" s="121">
        <f>+E35*E15/E16</f>
        <v>80838397.717471451</v>
      </c>
      <c r="F40"/>
      <c r="G40"/>
      <c r="H40"/>
      <c r="I40" s="119" t="s">
        <v>144</v>
      </c>
      <c r="J40" s="121">
        <f>SUM($J$23:$J$34)*E15/$E$16</f>
        <v>1097581.8557361073</v>
      </c>
      <c r="K40" s="28" t="s">
        <v>187</v>
      </c>
    </row>
    <row r="41" spans="1:52">
      <c r="D41"/>
      <c r="E41" s="182">
        <f>+E39+E40</f>
        <v>87219179.399999991</v>
      </c>
      <c r="F41"/>
      <c r="G41"/>
      <c r="H41"/>
      <c r="J41" s="182">
        <f>+J39+J40</f>
        <v>1184216.8014785191</v>
      </c>
    </row>
    <row r="42" spans="1:52">
      <c r="D42"/>
      <c r="E42"/>
      <c r="F42"/>
      <c r="G42"/>
      <c r="H42"/>
    </row>
    <row r="43" spans="1:52">
      <c r="D43"/>
      <c r="E43"/>
      <c r="F43"/>
      <c r="G43"/>
      <c r="H43"/>
    </row>
    <row r="44" spans="1:52">
      <c r="D44"/>
      <c r="E44"/>
      <c r="F44"/>
      <c r="G44"/>
      <c r="H44"/>
    </row>
    <row r="45" spans="1:52">
      <c r="D45"/>
      <c r="E45"/>
      <c r="F45"/>
      <c r="G45"/>
      <c r="H45"/>
      <c r="J45" s="169"/>
    </row>
    <row r="46" spans="1:52">
      <c r="D46"/>
      <c r="E46"/>
      <c r="F46"/>
      <c r="G46"/>
      <c r="H46"/>
      <c r="J46" s="169"/>
    </row>
    <row r="47" spans="1:52">
      <c r="D47"/>
      <c r="E47"/>
      <c r="F47"/>
      <c r="G47"/>
      <c r="H47"/>
    </row>
    <row r="48" spans="1:52">
      <c r="D48"/>
      <c r="E48"/>
      <c r="F48"/>
      <c r="G48"/>
      <c r="H48"/>
    </row>
    <row r="49" spans="4:8">
      <c r="D49"/>
      <c r="E49"/>
      <c r="F49"/>
      <c r="G49"/>
      <c r="H49"/>
    </row>
    <row r="50" spans="4:8">
      <c r="D50"/>
      <c r="E50"/>
      <c r="F50"/>
      <c r="G50"/>
      <c r="H50"/>
    </row>
    <row r="51" spans="4:8">
      <c r="D51"/>
      <c r="E51"/>
      <c r="F51"/>
      <c r="G51"/>
      <c r="H51"/>
    </row>
    <row r="52" spans="4:8">
      <c r="D52"/>
      <c r="E52"/>
      <c r="F52"/>
      <c r="G52"/>
      <c r="H52"/>
    </row>
    <row r="53" spans="4:8">
      <c r="D53"/>
      <c r="E53"/>
      <c r="F53"/>
      <c r="G53"/>
      <c r="H53"/>
    </row>
    <row r="54" spans="4:8">
      <c r="D54"/>
      <c r="E54"/>
      <c r="F54"/>
      <c r="G54"/>
      <c r="H54"/>
    </row>
    <row r="55" spans="4:8">
      <c r="D55"/>
      <c r="E55"/>
      <c r="F55"/>
      <c r="G55"/>
      <c r="H55"/>
    </row>
    <row r="56" spans="4:8">
      <c r="D56"/>
      <c r="E56"/>
      <c r="F56"/>
      <c r="G56"/>
      <c r="H56"/>
    </row>
    <row r="57" spans="4:8">
      <c r="D57"/>
      <c r="E57"/>
      <c r="F57"/>
      <c r="G57"/>
      <c r="H57"/>
    </row>
    <row r="58" spans="4:8">
      <c r="D58"/>
      <c r="E58"/>
      <c r="F58"/>
      <c r="G58"/>
      <c r="H58"/>
    </row>
    <row r="59" spans="4:8">
      <c r="D59"/>
      <c r="E59"/>
      <c r="F59"/>
      <c r="G59"/>
      <c r="H59"/>
    </row>
    <row r="60" spans="4:8">
      <c r="D60"/>
      <c r="E60"/>
      <c r="F60"/>
      <c r="G60"/>
      <c r="H60"/>
    </row>
    <row r="61" spans="4:8">
      <c r="D61"/>
      <c r="E61"/>
      <c r="F61"/>
      <c r="G61"/>
      <c r="H61"/>
    </row>
    <row r="62" spans="4:8">
      <c r="D62"/>
      <c r="E62"/>
      <c r="F62"/>
      <c r="G62"/>
      <c r="H62"/>
    </row>
    <row r="63" spans="4:8">
      <c r="D63"/>
      <c r="E63"/>
      <c r="F63"/>
      <c r="G63"/>
      <c r="H63"/>
    </row>
    <row r="64" spans="4:8">
      <c r="D64"/>
      <c r="E64"/>
      <c r="F64"/>
      <c r="G64"/>
      <c r="H64"/>
    </row>
    <row r="65" spans="1:26">
      <c r="A65" s="43"/>
      <c r="B65" s="18"/>
      <c r="C65" s="18"/>
      <c r="E65" s="33"/>
      <c r="F65" s="34"/>
      <c r="G65" s="34"/>
      <c r="H65" s="34"/>
      <c r="W65" s="179"/>
      <c r="X65" s="66"/>
      <c r="Y65" s="66"/>
      <c r="Z65" s="66"/>
    </row>
    <row r="66" spans="1:26">
      <c r="A66" s="43"/>
      <c r="B66" s="18"/>
      <c r="C66" s="18"/>
      <c r="E66" s="33"/>
      <c r="F66" s="34"/>
      <c r="G66" s="34"/>
      <c r="H66" s="34"/>
      <c r="W66" s="179"/>
      <c r="X66" s="66"/>
      <c r="Y66" s="66"/>
      <c r="Z66" s="66"/>
    </row>
    <row r="67" spans="1:26">
      <c r="A67" s="43"/>
      <c r="B67" s="18"/>
      <c r="C67" s="18"/>
      <c r="E67" s="33"/>
      <c r="F67" s="34"/>
      <c r="G67" s="34"/>
      <c r="H67" s="34"/>
      <c r="W67" s="179"/>
      <c r="X67" s="66"/>
      <c r="Y67" s="66"/>
      <c r="Z67" s="66"/>
    </row>
    <row r="68" spans="1:26">
      <c r="A68" s="43"/>
      <c r="B68" s="18"/>
      <c r="C68" s="18"/>
      <c r="E68" s="33"/>
      <c r="F68" s="34"/>
      <c r="G68" s="34"/>
      <c r="H68" s="34"/>
      <c r="W68" s="179"/>
      <c r="X68" s="66"/>
      <c r="Y68" s="66"/>
      <c r="Z68" s="66"/>
    </row>
    <row r="69" spans="1:26">
      <c r="A69" s="43"/>
      <c r="B69" s="18"/>
      <c r="C69" s="18"/>
      <c r="E69" s="33"/>
      <c r="F69" s="34"/>
      <c r="G69" s="34"/>
      <c r="H69" s="34"/>
      <c r="W69" s="179"/>
      <c r="X69" s="66"/>
      <c r="Y69" s="66"/>
      <c r="Z69" s="66"/>
    </row>
    <row r="70" spans="1:26">
      <c r="A70" s="43"/>
      <c r="B70" s="18"/>
      <c r="C70" s="18"/>
      <c r="E70" s="33"/>
      <c r="F70" s="34"/>
      <c r="G70" s="34"/>
      <c r="H70" s="34"/>
      <c r="W70" s="179"/>
      <c r="X70" s="66"/>
      <c r="Y70" s="66"/>
      <c r="Z70" s="66"/>
    </row>
    <row r="71" spans="1:26">
      <c r="A71" s="43"/>
      <c r="B71" s="18"/>
      <c r="C71" s="18"/>
      <c r="E71" s="33"/>
      <c r="F71" s="34"/>
      <c r="G71" s="34"/>
      <c r="H71" s="34"/>
      <c r="W71" s="179"/>
      <c r="X71" s="66"/>
      <c r="Y71" s="66"/>
      <c r="Z71" s="66"/>
    </row>
    <row r="72" spans="1:26">
      <c r="A72" s="43"/>
      <c r="B72" s="18"/>
      <c r="C72" s="18"/>
      <c r="E72" s="33"/>
      <c r="F72" s="34"/>
      <c r="G72" s="34"/>
      <c r="H72" s="34"/>
      <c r="W72" s="179"/>
      <c r="X72" s="66"/>
      <c r="Y72" s="66"/>
      <c r="Z72" s="66"/>
    </row>
    <row r="73" spans="1:26">
      <c r="A73" s="43"/>
      <c r="B73" s="18"/>
      <c r="C73" s="18"/>
      <c r="E73" s="33"/>
      <c r="F73" s="34"/>
      <c r="G73" s="34"/>
      <c r="H73" s="34"/>
      <c r="W73" s="179"/>
      <c r="X73" s="66"/>
      <c r="Y73" s="66"/>
      <c r="Z73" s="66"/>
    </row>
    <row r="74" spans="1:26">
      <c r="A74" s="43"/>
      <c r="B74" s="18"/>
      <c r="C74" s="18"/>
      <c r="E74" s="33"/>
      <c r="F74" s="34"/>
      <c r="G74" s="34"/>
      <c r="H74" s="34"/>
      <c r="W74" s="179"/>
      <c r="X74" s="66"/>
      <c r="Y74" s="66"/>
      <c r="Z74" s="66"/>
    </row>
    <row r="75" spans="1:26">
      <c r="A75" s="43"/>
      <c r="B75" s="18"/>
      <c r="C75" s="18"/>
      <c r="E75" s="33"/>
      <c r="F75" s="34"/>
      <c r="G75" s="34"/>
      <c r="H75" s="34"/>
      <c r="W75" s="179"/>
      <c r="X75" s="66"/>
      <c r="Y75" s="66"/>
      <c r="Z75" s="66"/>
    </row>
    <row r="76" spans="1:26">
      <c r="A76" s="43"/>
      <c r="B76" s="18"/>
      <c r="C76" s="18"/>
      <c r="E76" s="33"/>
      <c r="F76" s="34"/>
      <c r="G76" s="34"/>
      <c r="H76" s="34"/>
      <c r="W76" s="179"/>
      <c r="X76" s="66"/>
      <c r="Y76" s="66"/>
      <c r="Z76" s="66"/>
    </row>
    <row r="77" spans="1:26">
      <c r="A77" s="43"/>
      <c r="B77" s="18"/>
      <c r="C77" s="18"/>
      <c r="E77" s="33"/>
      <c r="F77" s="34"/>
      <c r="G77" s="34"/>
      <c r="H77" s="34"/>
      <c r="W77" s="179"/>
      <c r="X77" s="66"/>
      <c r="Y77" s="66"/>
      <c r="Z77" s="66"/>
    </row>
    <row r="78" spans="1:26">
      <c r="A78" s="43"/>
      <c r="B78" s="18"/>
      <c r="C78" s="18"/>
      <c r="E78" s="33"/>
      <c r="F78" s="34"/>
      <c r="G78" s="34"/>
      <c r="H78" s="34"/>
      <c r="W78" s="179"/>
      <c r="X78" s="66"/>
      <c r="Y78" s="66"/>
      <c r="Z78" s="66"/>
    </row>
    <row r="79" spans="1:26">
      <c r="A79" s="43"/>
      <c r="B79" s="18"/>
      <c r="C79" s="18"/>
      <c r="E79" s="33"/>
      <c r="F79" s="34"/>
      <c r="G79" s="34"/>
      <c r="H79" s="34"/>
      <c r="W79" s="179"/>
      <c r="X79" s="66"/>
      <c r="Y79" s="66"/>
      <c r="Z79" s="66"/>
    </row>
    <row r="80" spans="1:26">
      <c r="A80" s="43"/>
      <c r="B80" s="18"/>
      <c r="C80" s="18"/>
      <c r="E80" s="33"/>
      <c r="F80" s="34"/>
      <c r="G80" s="34"/>
      <c r="H80" s="34"/>
      <c r="W80" s="179"/>
      <c r="X80" s="66"/>
      <c r="Y80" s="66"/>
      <c r="Z80" s="66"/>
    </row>
    <row r="81" spans="1:26">
      <c r="A81" s="43"/>
      <c r="B81" s="18"/>
      <c r="C81" s="18"/>
      <c r="E81" s="33"/>
      <c r="F81" s="34"/>
      <c r="G81" s="34"/>
      <c r="H81" s="34"/>
      <c r="W81" s="179"/>
      <c r="X81" s="66"/>
      <c r="Y81" s="66"/>
      <c r="Z81" s="66"/>
    </row>
    <row r="82" spans="1:26">
      <c r="A82" s="43"/>
      <c r="B82" s="18"/>
      <c r="C82" s="18"/>
      <c r="E82" s="33"/>
      <c r="F82" s="34"/>
      <c r="G82" s="34"/>
      <c r="H82" s="34"/>
      <c r="W82" s="179"/>
      <c r="X82" s="66"/>
      <c r="Y82" s="66"/>
      <c r="Z82" s="66"/>
    </row>
    <row r="83" spans="1:26">
      <c r="A83" s="43"/>
      <c r="B83" s="18"/>
      <c r="C83" s="18"/>
      <c r="E83" s="33"/>
      <c r="F83" s="34"/>
      <c r="G83" s="34"/>
      <c r="H83" s="34"/>
      <c r="W83" s="179"/>
      <c r="X83" s="66"/>
      <c r="Y83" s="66"/>
      <c r="Z83" s="66"/>
    </row>
    <row r="84" spans="1:26">
      <c r="A84" s="43"/>
      <c r="B84" s="18"/>
      <c r="C84" s="18"/>
      <c r="E84" s="33"/>
      <c r="F84" s="34"/>
      <c r="G84" s="34"/>
      <c r="H84" s="34"/>
      <c r="W84" s="179"/>
      <c r="X84" s="66"/>
      <c r="Y84" s="66"/>
      <c r="Z84" s="66"/>
    </row>
    <row r="85" spans="1:26">
      <c r="A85" s="43"/>
      <c r="B85" s="18"/>
      <c r="C85" s="18"/>
      <c r="E85" s="33"/>
      <c r="F85" s="34"/>
      <c r="G85" s="34"/>
      <c r="H85" s="34"/>
      <c r="W85" s="179"/>
      <c r="X85" s="66"/>
      <c r="Y85" s="66"/>
      <c r="Z85" s="66"/>
    </row>
    <row r="86" spans="1:26">
      <c r="A86" s="43"/>
      <c r="B86" s="18"/>
      <c r="C86" s="18"/>
      <c r="E86" s="33"/>
      <c r="F86" s="34"/>
      <c r="G86" s="34"/>
      <c r="H86" s="34"/>
      <c r="W86" s="179"/>
      <c r="X86" s="66"/>
      <c r="Y86" s="66"/>
      <c r="Z86" s="66"/>
    </row>
    <row r="87" spans="1:26">
      <c r="A87" s="43"/>
      <c r="B87" s="18"/>
      <c r="C87" s="18"/>
      <c r="E87" s="33"/>
      <c r="F87" s="34"/>
      <c r="G87" s="34"/>
      <c r="H87" s="34"/>
      <c r="W87" s="179"/>
      <c r="X87" s="66"/>
      <c r="Y87" s="66"/>
      <c r="Z87" s="66"/>
    </row>
    <row r="88" spans="1:26">
      <c r="A88" s="43"/>
      <c r="B88" s="18"/>
      <c r="C88" s="18"/>
      <c r="E88" s="33"/>
      <c r="F88" s="34"/>
      <c r="G88" s="34"/>
      <c r="H88" s="34"/>
      <c r="W88" s="179"/>
      <c r="X88" s="66"/>
      <c r="Y88" s="66"/>
      <c r="Z88" s="66"/>
    </row>
    <row r="89" spans="1:26">
      <c r="A89" s="43"/>
      <c r="B89" s="18"/>
      <c r="C89" s="18"/>
      <c r="E89" s="33"/>
      <c r="F89" s="34"/>
      <c r="G89" s="34"/>
      <c r="H89" s="34"/>
      <c r="W89" s="179"/>
      <c r="X89" s="66"/>
      <c r="Y89" s="66"/>
      <c r="Z89" s="66"/>
    </row>
    <row r="90" spans="1:26">
      <c r="A90" s="43"/>
      <c r="B90" s="18"/>
      <c r="C90" s="18"/>
      <c r="E90" s="33"/>
      <c r="F90" s="34"/>
      <c r="G90" s="34"/>
      <c r="H90" s="34"/>
      <c r="W90" s="179"/>
      <c r="X90" s="66"/>
      <c r="Y90" s="66"/>
      <c r="Z90" s="66"/>
    </row>
    <row r="91" spans="1:26">
      <c r="A91" s="43"/>
      <c r="B91" s="18"/>
      <c r="C91" s="18"/>
      <c r="E91" s="33"/>
      <c r="F91" s="34"/>
      <c r="G91" s="34"/>
      <c r="H91" s="34"/>
      <c r="W91" s="179"/>
      <c r="X91" s="66"/>
      <c r="Y91" s="66"/>
      <c r="Z91" s="66"/>
    </row>
    <row r="92" spans="1:26">
      <c r="A92" s="43"/>
      <c r="B92" s="18"/>
      <c r="C92" s="18"/>
      <c r="E92" s="33"/>
      <c r="F92" s="34"/>
      <c r="G92" s="34"/>
      <c r="H92" s="34"/>
      <c r="W92" s="179"/>
      <c r="X92" s="66"/>
      <c r="Y92" s="66"/>
      <c r="Z92" s="66"/>
    </row>
    <row r="93" spans="1:26">
      <c r="A93" s="43"/>
      <c r="B93" s="18"/>
      <c r="C93" s="18"/>
      <c r="E93" s="33"/>
      <c r="F93" s="34"/>
      <c r="G93" s="34"/>
      <c r="H93" s="34"/>
      <c r="W93" s="179"/>
      <c r="X93" s="66"/>
      <c r="Y93" s="66"/>
      <c r="Z93" s="66"/>
    </row>
    <row r="94" spans="1:26">
      <c r="A94" s="43"/>
      <c r="B94" s="18"/>
      <c r="C94" s="18"/>
      <c r="E94" s="33"/>
      <c r="F94" s="34"/>
      <c r="G94" s="34"/>
      <c r="H94" s="34"/>
      <c r="W94" s="179"/>
      <c r="X94" s="66"/>
      <c r="Y94" s="66"/>
      <c r="Z94" s="66"/>
    </row>
    <row r="95" spans="1:26">
      <c r="A95" s="43"/>
      <c r="B95" s="18"/>
      <c r="C95" s="18"/>
      <c r="E95" s="33"/>
      <c r="F95" s="34"/>
      <c r="G95" s="34"/>
      <c r="H95" s="34"/>
      <c r="W95" s="179"/>
      <c r="X95" s="66"/>
      <c r="Y95" s="66"/>
      <c r="Z95" s="66"/>
    </row>
    <row r="96" spans="1:26">
      <c r="A96" s="43"/>
      <c r="B96" s="18"/>
      <c r="C96" s="18"/>
      <c r="E96" s="33"/>
      <c r="F96" s="34"/>
      <c r="G96" s="34"/>
      <c r="H96" s="34"/>
      <c r="W96" s="179"/>
      <c r="X96" s="66"/>
      <c r="Y96" s="66"/>
      <c r="Z96" s="66"/>
    </row>
    <row r="97" spans="1:26">
      <c r="A97" s="43"/>
      <c r="B97" s="18"/>
      <c r="C97" s="18"/>
      <c r="E97" s="33"/>
      <c r="F97" s="34"/>
      <c r="G97" s="34"/>
      <c r="H97" s="34"/>
      <c r="W97" s="179"/>
      <c r="X97" s="66"/>
      <c r="Y97" s="66"/>
      <c r="Z97" s="66"/>
    </row>
    <row r="98" spans="1:26">
      <c r="A98" s="43"/>
      <c r="B98" s="18"/>
      <c r="C98" s="18"/>
      <c r="E98" s="33"/>
      <c r="F98" s="34"/>
      <c r="G98" s="34"/>
      <c r="H98" s="34"/>
      <c r="W98" s="179"/>
      <c r="X98" s="66"/>
      <c r="Y98" s="66"/>
      <c r="Z98" s="66"/>
    </row>
    <row r="99" spans="1:26">
      <c r="A99" s="43"/>
      <c r="B99" s="18"/>
      <c r="C99" s="18"/>
      <c r="E99" s="33"/>
      <c r="F99" s="34"/>
      <c r="G99" s="34"/>
      <c r="H99" s="34"/>
      <c r="W99" s="179"/>
      <c r="X99" s="66"/>
      <c r="Y99" s="66"/>
      <c r="Z99" s="66"/>
    </row>
    <row r="100" spans="1:26">
      <c r="A100" s="43"/>
      <c r="B100" s="18"/>
      <c r="C100" s="18"/>
      <c r="E100" s="33"/>
      <c r="F100" s="34"/>
      <c r="G100" s="34"/>
      <c r="H100" s="34"/>
      <c r="W100" s="179"/>
      <c r="X100" s="66"/>
      <c r="Y100" s="66"/>
      <c r="Z100" s="66"/>
    </row>
    <row r="101" spans="1:26">
      <c r="A101" s="43"/>
      <c r="B101" s="18"/>
      <c r="C101" s="18"/>
      <c r="E101" s="33"/>
      <c r="F101" s="34"/>
      <c r="G101" s="34"/>
      <c r="H101" s="34"/>
      <c r="W101" s="179"/>
      <c r="X101" s="66"/>
      <c r="Y101" s="66"/>
      <c r="Z101" s="66"/>
    </row>
    <row r="102" spans="1:26">
      <c r="A102" s="43"/>
      <c r="B102" s="18"/>
      <c r="C102" s="18"/>
      <c r="E102" s="33"/>
      <c r="F102" s="34"/>
      <c r="G102" s="34"/>
      <c r="H102" s="34"/>
      <c r="W102" s="179"/>
      <c r="X102" s="66"/>
      <c r="Y102" s="66"/>
      <c r="Z102" s="66"/>
    </row>
    <row r="103" spans="1:26">
      <c r="A103" s="43"/>
      <c r="B103" s="18"/>
      <c r="C103" s="18"/>
      <c r="E103" s="33"/>
      <c r="F103" s="34"/>
      <c r="G103" s="34"/>
      <c r="H103" s="34"/>
      <c r="W103" s="179"/>
      <c r="X103" s="66"/>
      <c r="Y103" s="66"/>
      <c r="Z103" s="66"/>
    </row>
    <row r="104" spans="1:26">
      <c r="A104" s="43"/>
      <c r="B104" s="18"/>
      <c r="C104" s="18"/>
      <c r="E104" s="33"/>
      <c r="F104" s="34"/>
      <c r="G104" s="34"/>
      <c r="H104" s="34"/>
      <c r="W104" s="179"/>
      <c r="X104" s="66"/>
      <c r="Y104" s="66"/>
      <c r="Z104" s="66"/>
    </row>
    <row r="105" spans="1:26">
      <c r="A105" s="43"/>
      <c r="B105" s="18"/>
      <c r="C105" s="18"/>
      <c r="E105" s="33"/>
      <c r="F105" s="34"/>
      <c r="G105" s="34"/>
      <c r="H105" s="34"/>
      <c r="W105" s="179"/>
      <c r="X105" s="66"/>
      <c r="Y105" s="66"/>
      <c r="Z105" s="66"/>
    </row>
    <row r="106" spans="1:26">
      <c r="A106" s="43"/>
      <c r="B106" s="18"/>
      <c r="C106" s="18"/>
      <c r="E106" s="33"/>
      <c r="F106" s="34"/>
      <c r="G106" s="34"/>
      <c r="H106" s="34"/>
      <c r="W106" s="179"/>
      <c r="X106" s="66"/>
      <c r="Y106" s="66"/>
      <c r="Z106" s="66"/>
    </row>
    <row r="107" spans="1:26">
      <c r="A107" s="43"/>
      <c r="B107" s="18"/>
      <c r="C107" s="18"/>
      <c r="E107" s="33"/>
      <c r="F107" s="34"/>
      <c r="G107" s="34"/>
      <c r="H107" s="34"/>
      <c r="W107" s="179"/>
      <c r="X107" s="66"/>
      <c r="Y107" s="66"/>
      <c r="Z107" s="66"/>
    </row>
    <row r="108" spans="1:26">
      <c r="A108" s="43"/>
      <c r="B108" s="18"/>
      <c r="C108" s="18"/>
      <c r="E108" s="33"/>
      <c r="F108" s="34"/>
      <c r="G108" s="34"/>
      <c r="H108" s="34"/>
      <c r="W108" s="179"/>
      <c r="X108" s="66"/>
      <c r="Y108" s="66"/>
      <c r="Z108" s="66"/>
    </row>
    <row r="109" spans="1:26">
      <c r="A109" s="43"/>
      <c r="B109" s="18"/>
      <c r="C109" s="18"/>
      <c r="E109" s="33"/>
      <c r="F109" s="34"/>
      <c r="G109" s="34"/>
      <c r="H109" s="34"/>
      <c r="W109" s="179"/>
      <c r="X109" s="66"/>
      <c r="Y109" s="66"/>
      <c r="Z109" s="66"/>
    </row>
    <row r="110" spans="1:26">
      <c r="A110" s="43"/>
      <c r="B110" s="18"/>
      <c r="C110" s="18"/>
      <c r="E110" s="33"/>
      <c r="F110" s="34"/>
      <c r="G110" s="34"/>
      <c r="H110" s="34"/>
      <c r="W110" s="179"/>
      <c r="X110" s="66"/>
      <c r="Y110" s="66"/>
      <c r="Z110" s="66"/>
    </row>
    <row r="111" spans="1:26">
      <c r="A111" s="43"/>
      <c r="B111" s="18"/>
      <c r="C111" s="18"/>
      <c r="E111" s="33"/>
      <c r="F111" s="34"/>
      <c r="G111" s="34"/>
      <c r="H111" s="34"/>
      <c r="W111" s="179"/>
      <c r="X111" s="66"/>
      <c r="Y111" s="66"/>
      <c r="Z111" s="66"/>
    </row>
    <row r="112" spans="1:26">
      <c r="A112" s="43"/>
      <c r="B112" s="18"/>
      <c r="C112" s="18"/>
      <c r="E112" s="33"/>
      <c r="F112" s="34"/>
      <c r="G112" s="34"/>
      <c r="H112" s="34"/>
      <c r="W112" s="179"/>
      <c r="X112" s="66"/>
      <c r="Y112" s="66"/>
      <c r="Z112" s="66"/>
    </row>
    <row r="113" spans="1:26">
      <c r="A113" s="43"/>
      <c r="B113" s="18"/>
      <c r="C113" s="18"/>
      <c r="E113" s="33"/>
      <c r="F113" s="34"/>
      <c r="G113" s="34"/>
      <c r="H113" s="34"/>
      <c r="W113" s="179"/>
      <c r="X113" s="66"/>
      <c r="Y113" s="66"/>
      <c r="Z113" s="66"/>
    </row>
    <row r="114" spans="1:26">
      <c r="A114" s="43"/>
      <c r="B114" s="18"/>
      <c r="C114" s="18"/>
      <c r="E114" s="33"/>
      <c r="F114" s="34"/>
      <c r="G114" s="34"/>
      <c r="H114" s="34"/>
      <c r="W114" s="179"/>
      <c r="X114" s="66"/>
      <c r="Y114" s="66"/>
      <c r="Z114" s="66"/>
    </row>
    <row r="115" spans="1:26">
      <c r="A115" s="43"/>
      <c r="B115" s="18"/>
      <c r="C115" s="18"/>
      <c r="E115" s="33"/>
      <c r="F115" s="34"/>
      <c r="G115" s="34"/>
      <c r="H115" s="34"/>
      <c r="W115" s="179"/>
      <c r="X115" s="66"/>
      <c r="Y115" s="66"/>
      <c r="Z115" s="66"/>
    </row>
    <row r="116" spans="1:26">
      <c r="A116" s="43"/>
      <c r="B116" s="18"/>
      <c r="C116" s="18"/>
      <c r="E116" s="33"/>
      <c r="F116" s="34"/>
      <c r="G116" s="34"/>
      <c r="H116" s="34"/>
      <c r="W116" s="179"/>
      <c r="X116" s="66"/>
      <c r="Y116" s="66"/>
      <c r="Z116" s="66"/>
    </row>
    <row r="117" spans="1:26">
      <c r="A117" s="43"/>
      <c r="B117" s="18"/>
      <c r="C117" s="18"/>
      <c r="E117" s="33"/>
      <c r="F117" s="34"/>
      <c r="G117" s="34"/>
      <c r="H117" s="34"/>
      <c r="W117" s="179"/>
      <c r="X117" s="66"/>
      <c r="Y117" s="66"/>
      <c r="Z117" s="66"/>
    </row>
    <row r="118" spans="1:26">
      <c r="A118" s="43"/>
      <c r="B118" s="18"/>
      <c r="C118" s="18"/>
      <c r="E118" s="33"/>
      <c r="F118" s="34"/>
      <c r="G118" s="34"/>
      <c r="H118" s="34"/>
      <c r="W118" s="179"/>
      <c r="X118" s="66"/>
      <c r="Y118" s="66"/>
      <c r="Z118" s="66"/>
    </row>
    <row r="119" spans="1:26">
      <c r="A119" s="43"/>
      <c r="B119" s="18"/>
      <c r="C119" s="18"/>
      <c r="E119" s="33"/>
      <c r="F119" s="34"/>
      <c r="G119" s="34"/>
      <c r="H119" s="34"/>
      <c r="W119" s="179"/>
      <c r="X119" s="66"/>
      <c r="Y119" s="66"/>
      <c r="Z119" s="66"/>
    </row>
    <row r="120" spans="1:26">
      <c r="A120" s="43"/>
      <c r="B120" s="18"/>
      <c r="C120" s="18"/>
      <c r="E120" s="33"/>
      <c r="F120" s="34"/>
      <c r="G120" s="34"/>
      <c r="H120" s="34"/>
      <c r="W120" s="179"/>
      <c r="X120" s="66"/>
      <c r="Y120" s="66"/>
      <c r="Z120" s="66"/>
    </row>
    <row r="121" spans="1:26">
      <c r="A121" s="43"/>
      <c r="B121" s="18"/>
      <c r="C121" s="18"/>
      <c r="E121" s="33"/>
      <c r="F121" s="34"/>
      <c r="G121" s="34"/>
      <c r="H121" s="34"/>
      <c r="W121" s="179"/>
      <c r="X121" s="66"/>
      <c r="Y121" s="66"/>
      <c r="Z121" s="66"/>
    </row>
    <row r="122" spans="1:26">
      <c r="A122" s="43"/>
      <c r="B122" s="18"/>
      <c r="C122" s="18"/>
      <c r="E122" s="33"/>
      <c r="F122" s="34"/>
      <c r="G122" s="34"/>
      <c r="H122" s="34"/>
      <c r="W122" s="179"/>
      <c r="X122" s="66"/>
      <c r="Y122" s="66"/>
      <c r="Z122" s="66"/>
    </row>
    <row r="123" spans="1:26">
      <c r="A123" s="43"/>
      <c r="B123" s="18"/>
      <c r="C123" s="18"/>
      <c r="E123" s="33"/>
      <c r="F123" s="34"/>
      <c r="G123" s="34"/>
      <c r="H123" s="34"/>
      <c r="W123" s="179"/>
      <c r="X123" s="66"/>
      <c r="Y123" s="66"/>
      <c r="Z123" s="66"/>
    </row>
    <row r="124" spans="1:26">
      <c r="A124" s="43"/>
      <c r="B124" s="18"/>
      <c r="C124" s="18"/>
      <c r="E124" s="33"/>
      <c r="F124" s="34"/>
      <c r="G124" s="34"/>
      <c r="H124" s="34"/>
      <c r="W124" s="179"/>
      <c r="X124" s="66"/>
      <c r="Y124" s="66"/>
      <c r="Z124" s="66"/>
    </row>
    <row r="125" spans="1:26">
      <c r="A125" s="43"/>
      <c r="B125" s="18"/>
      <c r="C125" s="18"/>
      <c r="E125" s="33"/>
      <c r="F125" s="34"/>
      <c r="G125" s="34"/>
      <c r="H125" s="34"/>
      <c r="W125" s="179"/>
      <c r="X125" s="66"/>
      <c r="Y125" s="66"/>
      <c r="Z125" s="66"/>
    </row>
    <row r="126" spans="1:26">
      <c r="A126" s="43"/>
      <c r="B126" s="18"/>
      <c r="C126" s="18"/>
      <c r="E126" s="33"/>
      <c r="F126" s="34"/>
      <c r="G126" s="34"/>
      <c r="H126" s="34"/>
      <c r="W126" s="179"/>
      <c r="X126" s="66"/>
      <c r="Y126" s="66"/>
      <c r="Z126" s="66"/>
    </row>
    <row r="127" spans="1:26">
      <c r="A127" s="43"/>
      <c r="B127" s="18"/>
      <c r="C127" s="18"/>
      <c r="E127" s="33"/>
      <c r="F127" s="34"/>
      <c r="G127" s="34"/>
      <c r="H127" s="34"/>
      <c r="W127" s="179"/>
      <c r="X127" s="66"/>
      <c r="Y127" s="66"/>
      <c r="Z127" s="66"/>
    </row>
    <row r="128" spans="1:26">
      <c r="A128" s="43"/>
      <c r="B128" s="18"/>
      <c r="C128" s="18"/>
      <c r="E128" s="33"/>
      <c r="F128" s="34"/>
      <c r="G128" s="34"/>
      <c r="H128" s="34"/>
      <c r="W128" s="179"/>
      <c r="X128" s="66"/>
      <c r="Y128" s="66"/>
      <c r="Z128" s="66"/>
    </row>
    <row r="129" spans="1:26">
      <c r="A129" s="43"/>
      <c r="B129" s="18"/>
      <c r="C129" s="18"/>
      <c r="E129" s="33"/>
      <c r="F129" s="34"/>
      <c r="G129" s="34"/>
      <c r="H129" s="34"/>
      <c r="W129" s="179"/>
      <c r="X129" s="66"/>
      <c r="Y129" s="66"/>
      <c r="Z129" s="66"/>
    </row>
    <row r="130" spans="1:26">
      <c r="A130" s="43"/>
      <c r="B130" s="18"/>
      <c r="C130" s="18"/>
      <c r="E130" s="33"/>
      <c r="F130" s="34"/>
      <c r="G130" s="34"/>
      <c r="H130" s="34"/>
      <c r="W130" s="179"/>
      <c r="X130" s="66"/>
      <c r="Y130" s="66"/>
      <c r="Z130" s="66"/>
    </row>
    <row r="131" spans="1:26">
      <c r="A131" s="43"/>
      <c r="B131" s="18"/>
      <c r="C131" s="18"/>
      <c r="E131" s="34"/>
      <c r="F131" s="34"/>
      <c r="G131" s="34"/>
      <c r="H131" s="34"/>
      <c r="W131" s="179"/>
      <c r="X131" s="66"/>
      <c r="Y131" s="66"/>
      <c r="Z131" s="66"/>
    </row>
    <row r="132" spans="1:26">
      <c r="A132" s="43"/>
      <c r="B132" s="18"/>
      <c r="C132" s="18"/>
      <c r="E132" s="34"/>
      <c r="F132" s="34"/>
      <c r="G132" s="34"/>
      <c r="H132" s="34"/>
      <c r="W132" s="179"/>
      <c r="X132" s="66"/>
      <c r="Y132" s="66"/>
      <c r="Z132" s="66"/>
    </row>
    <row r="133" spans="1:26">
      <c r="A133" s="43"/>
      <c r="B133" s="18"/>
      <c r="C133" s="18"/>
      <c r="E133" s="34"/>
      <c r="F133" s="34"/>
      <c r="G133" s="34"/>
      <c r="H133" s="34"/>
      <c r="W133" s="179"/>
      <c r="X133" s="66"/>
      <c r="Y133" s="66"/>
      <c r="Z133" s="66"/>
    </row>
    <row r="134" spans="1:26">
      <c r="A134" s="43"/>
      <c r="B134" s="18"/>
      <c r="C134" s="18"/>
      <c r="E134" s="34"/>
      <c r="F134" s="34"/>
      <c r="G134" s="34"/>
      <c r="H134" s="34"/>
      <c r="W134" s="179"/>
      <c r="X134" s="66"/>
      <c r="Y134" s="66"/>
      <c r="Z134" s="66"/>
    </row>
    <row r="135" spans="1:26">
      <c r="A135" s="43"/>
      <c r="B135" s="18"/>
      <c r="C135" s="18"/>
      <c r="E135" s="34"/>
      <c r="F135" s="34"/>
      <c r="G135" s="34"/>
      <c r="H135" s="34"/>
      <c r="W135" s="179"/>
      <c r="X135" s="66"/>
      <c r="Y135" s="66"/>
      <c r="Z135" s="66"/>
    </row>
    <row r="136" spans="1:26">
      <c r="B136" s="18"/>
      <c r="C136" s="18"/>
    </row>
  </sheetData>
  <mergeCells count="5">
    <mergeCell ref="AM9:AM10"/>
    <mergeCell ref="H8:H10"/>
    <mergeCell ref="I8:I10"/>
    <mergeCell ref="X9:AC9"/>
    <mergeCell ref="AK9:AK10"/>
  </mergeCells>
  <phoneticPr fontId="0" type="noConversion"/>
  <pageMargins left="0.5" right="0.5" top="1" bottom="1" header="0.5" footer="0.5"/>
  <pageSetup scale="90" fitToHeight="0" orientation="landscape" r:id="rId1"/>
  <headerFooter alignWithMargins="0">
    <oddHeader xml:space="preserve">&amp;C&amp;"Arial,Bold"&amp;14Sample Calculation of
Interest on Formula Rate True-Up
for AEP Rates in SPP Zone-1 </oddHeader>
    <oddFooter>&amp;L&amp;11File:  &amp;F
Sheet:  &amp;A
Printed:  &amp;D&amp;R&amp;12Page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65"/>
  <sheetViews>
    <sheetView zoomScaleNormal="100" workbookViewId="0">
      <pane ySplit="1" topLeftCell="A829" activePane="bottomLeft" state="frozen"/>
      <selection pane="bottomLeft" activeCell="I845" sqref="I845"/>
    </sheetView>
  </sheetViews>
  <sheetFormatPr defaultRowHeight="12.75"/>
  <cols>
    <col min="1" max="1" width="10.28515625" style="2" customWidth="1"/>
    <col min="2" max="2" width="9.85546875" style="45" customWidth="1"/>
    <col min="3" max="3" width="12.42578125" style="6" customWidth="1"/>
    <col min="4" max="4" width="2.7109375" customWidth="1"/>
    <col min="5" max="5" width="8.85546875" style="2" customWidth="1"/>
    <col min="6" max="6" width="11.42578125" style="6" customWidth="1"/>
    <col min="7" max="7" width="2.7109375" customWidth="1"/>
    <col min="8" max="8" width="9.42578125" bestFit="1" customWidth="1"/>
    <col min="9" max="9" width="14" customWidth="1"/>
    <col min="10" max="10" width="13.42578125" customWidth="1"/>
    <col min="15" max="15" width="9.28515625" bestFit="1" customWidth="1"/>
  </cols>
  <sheetData>
    <row r="1" spans="1:10" s="1" customFormat="1" ht="63.75">
      <c r="A1" s="47" t="s">
        <v>7</v>
      </c>
      <c r="B1" s="48" t="s">
        <v>8</v>
      </c>
      <c r="C1" s="49" t="s">
        <v>10</v>
      </c>
      <c r="E1" s="47" t="s">
        <v>9</v>
      </c>
      <c r="F1" s="115" t="s">
        <v>11</v>
      </c>
      <c r="H1" s="49" t="s">
        <v>117</v>
      </c>
      <c r="I1" s="49" t="s">
        <v>118</v>
      </c>
      <c r="J1" s="116" t="s">
        <v>142</v>
      </c>
    </row>
    <row r="2" spans="1:10">
      <c r="A2" s="44">
        <f>+B2</f>
        <v>17917</v>
      </c>
      <c r="B2" s="45">
        <v>17917</v>
      </c>
      <c r="C2" s="46">
        <v>0.02</v>
      </c>
      <c r="D2" s="4"/>
      <c r="E2" s="28" t="s">
        <v>13</v>
      </c>
      <c r="F2" s="28"/>
      <c r="J2" s="2"/>
    </row>
    <row r="3" spans="1:10">
      <c r="A3" s="44">
        <f t="shared" ref="A3:A66" si="0">+B3</f>
        <v>17948</v>
      </c>
      <c r="B3" s="45">
        <v>17948</v>
      </c>
      <c r="C3" s="46">
        <v>0.02</v>
      </c>
      <c r="E3" s="28" t="s">
        <v>13</v>
      </c>
      <c r="F3" s="28"/>
      <c r="J3" s="2"/>
    </row>
    <row r="4" spans="1:10">
      <c r="A4" s="44">
        <f t="shared" si="0"/>
        <v>17976</v>
      </c>
      <c r="B4" s="45">
        <v>17976</v>
      </c>
      <c r="C4" s="46">
        <v>0.02</v>
      </c>
      <c r="E4" s="28" t="s">
        <v>13</v>
      </c>
      <c r="F4" s="28"/>
      <c r="J4" s="2"/>
    </row>
    <row r="5" spans="1:10">
      <c r="A5" s="44">
        <f t="shared" si="0"/>
        <v>18007</v>
      </c>
      <c r="B5" s="45">
        <v>18007</v>
      </c>
      <c r="C5" s="46">
        <v>0.02</v>
      </c>
      <c r="E5" s="28" t="s">
        <v>13</v>
      </c>
      <c r="F5" s="28"/>
      <c r="J5" s="2"/>
    </row>
    <row r="6" spans="1:10">
      <c r="A6" s="44">
        <f t="shared" si="0"/>
        <v>18037</v>
      </c>
      <c r="B6" s="45">
        <v>18037</v>
      </c>
      <c r="C6" s="46">
        <v>0.02</v>
      </c>
      <c r="E6" s="28" t="s">
        <v>13</v>
      </c>
      <c r="F6" s="28"/>
      <c r="J6" s="2"/>
    </row>
    <row r="7" spans="1:10">
      <c r="A7" s="44">
        <f t="shared" si="0"/>
        <v>18068</v>
      </c>
      <c r="B7" s="45">
        <v>18068</v>
      </c>
      <c r="C7" s="46">
        <v>0.02</v>
      </c>
      <c r="E7" s="28" t="s">
        <v>13</v>
      </c>
      <c r="F7" s="28"/>
      <c r="J7" s="2"/>
    </row>
    <row r="8" spans="1:10">
      <c r="A8" s="44">
        <f t="shared" si="0"/>
        <v>18098</v>
      </c>
      <c r="B8" s="45">
        <v>18098</v>
      </c>
      <c r="C8" s="46">
        <v>0.02</v>
      </c>
      <c r="E8" s="28" t="s">
        <v>13</v>
      </c>
      <c r="F8" s="28"/>
      <c r="J8" s="2"/>
    </row>
    <row r="9" spans="1:10">
      <c r="A9" s="44">
        <f t="shared" si="0"/>
        <v>18129</v>
      </c>
      <c r="B9" s="45">
        <v>18129</v>
      </c>
      <c r="C9" s="46">
        <v>0.02</v>
      </c>
      <c r="E9" s="28" t="s">
        <v>13</v>
      </c>
      <c r="F9" s="28"/>
      <c r="J9" s="2"/>
    </row>
    <row r="10" spans="1:10">
      <c r="A10" s="44">
        <f t="shared" si="0"/>
        <v>18160</v>
      </c>
      <c r="B10" s="45">
        <v>18160</v>
      </c>
      <c r="C10" s="46">
        <v>0.02</v>
      </c>
      <c r="E10" s="28" t="s">
        <v>13</v>
      </c>
      <c r="F10" s="28"/>
      <c r="J10" s="2"/>
    </row>
    <row r="11" spans="1:10">
      <c r="A11" s="44">
        <f t="shared" si="0"/>
        <v>18190</v>
      </c>
      <c r="B11" s="45">
        <v>18190</v>
      </c>
      <c r="C11" s="46">
        <v>0.02</v>
      </c>
      <c r="E11" s="28" t="s">
        <v>13</v>
      </c>
      <c r="F11" s="28"/>
      <c r="J11" s="2"/>
    </row>
    <row r="12" spans="1:10">
      <c r="A12" s="44">
        <f t="shared" si="0"/>
        <v>18221</v>
      </c>
      <c r="B12" s="45">
        <v>18221</v>
      </c>
      <c r="C12" s="46">
        <v>0.02</v>
      </c>
      <c r="E12" s="28" t="s">
        <v>13</v>
      </c>
      <c r="F12" s="28"/>
      <c r="J12" s="2"/>
    </row>
    <row r="13" spans="1:10">
      <c r="A13" s="44">
        <f t="shared" si="0"/>
        <v>18251</v>
      </c>
      <c r="B13" s="45">
        <v>18251</v>
      </c>
      <c r="C13" s="46">
        <v>0.02</v>
      </c>
      <c r="E13" s="28" t="s">
        <v>13</v>
      </c>
      <c r="F13" s="28"/>
      <c r="J13" s="2"/>
    </row>
    <row r="14" spans="1:10">
      <c r="A14" s="44">
        <f t="shared" si="0"/>
        <v>18282</v>
      </c>
      <c r="B14" s="45">
        <v>18282</v>
      </c>
      <c r="C14" s="46">
        <v>0.02</v>
      </c>
      <c r="E14" s="28" t="s">
        <v>13</v>
      </c>
      <c r="F14" s="28"/>
      <c r="J14" s="2"/>
    </row>
    <row r="15" spans="1:10">
      <c r="A15" s="44">
        <f t="shared" si="0"/>
        <v>18313</v>
      </c>
      <c r="B15" s="45">
        <v>18313</v>
      </c>
      <c r="C15" s="46">
        <v>0.02</v>
      </c>
      <c r="E15" s="28" t="s">
        <v>13</v>
      </c>
      <c r="F15" s="28"/>
      <c r="J15" s="2"/>
    </row>
    <row r="16" spans="1:10">
      <c r="A16" s="44">
        <f t="shared" si="0"/>
        <v>18341</v>
      </c>
      <c r="B16" s="45">
        <v>18341</v>
      </c>
      <c r="C16" s="46">
        <v>0.02</v>
      </c>
      <c r="E16" s="28" t="s">
        <v>13</v>
      </c>
      <c r="F16" s="28"/>
      <c r="J16" s="2"/>
    </row>
    <row r="17" spans="1:10">
      <c r="A17" s="44">
        <f t="shared" si="0"/>
        <v>18372</v>
      </c>
      <c r="B17" s="45">
        <v>18372</v>
      </c>
      <c r="C17" s="46">
        <v>0.02</v>
      </c>
      <c r="E17" s="28" t="s">
        <v>13</v>
      </c>
      <c r="F17" s="28"/>
      <c r="J17" s="2"/>
    </row>
    <row r="18" spans="1:10">
      <c r="A18" s="44">
        <f t="shared" si="0"/>
        <v>18402</v>
      </c>
      <c r="B18" s="45">
        <v>18402</v>
      </c>
      <c r="C18" s="46">
        <v>0.02</v>
      </c>
      <c r="E18" s="28" t="s">
        <v>13</v>
      </c>
      <c r="F18" s="28"/>
      <c r="J18" s="2"/>
    </row>
    <row r="19" spans="1:10">
      <c r="A19" s="44">
        <f t="shared" si="0"/>
        <v>18433</v>
      </c>
      <c r="B19" s="45">
        <v>18433</v>
      </c>
      <c r="C19" s="46">
        <v>0.02</v>
      </c>
      <c r="E19" s="28" t="s">
        <v>13</v>
      </c>
      <c r="F19" s="28"/>
      <c r="J19" s="2"/>
    </row>
    <row r="20" spans="1:10">
      <c r="A20" s="44">
        <f t="shared" si="0"/>
        <v>18463</v>
      </c>
      <c r="B20" s="45">
        <v>18463</v>
      </c>
      <c r="C20" s="46">
        <v>0.02</v>
      </c>
      <c r="E20" s="28" t="s">
        <v>13</v>
      </c>
      <c r="F20" s="28"/>
      <c r="J20" s="2"/>
    </row>
    <row r="21" spans="1:10">
      <c r="A21" s="44">
        <f t="shared" si="0"/>
        <v>18494</v>
      </c>
      <c r="B21" s="45">
        <v>18494</v>
      </c>
      <c r="C21" s="46">
        <v>0.02</v>
      </c>
      <c r="E21" s="28" t="s">
        <v>13</v>
      </c>
      <c r="F21" s="28"/>
      <c r="J21" s="2"/>
    </row>
    <row r="22" spans="1:10">
      <c r="A22" s="44">
        <f t="shared" si="0"/>
        <v>18525</v>
      </c>
      <c r="B22" s="45">
        <v>18525</v>
      </c>
      <c r="C22" s="46">
        <v>2.0799999999999999E-2</v>
      </c>
      <c r="E22" s="28" t="s">
        <v>13</v>
      </c>
      <c r="F22" s="28"/>
      <c r="J22" s="2"/>
    </row>
    <row r="23" spans="1:10">
      <c r="A23" s="44">
        <f t="shared" si="0"/>
        <v>18555</v>
      </c>
      <c r="B23" s="45">
        <v>18555</v>
      </c>
      <c r="C23" s="46">
        <v>2.2499999999999999E-2</v>
      </c>
      <c r="E23" s="28" t="s">
        <v>13</v>
      </c>
      <c r="F23" s="28"/>
      <c r="J23" s="2"/>
    </row>
    <row r="24" spans="1:10">
      <c r="A24" s="44">
        <f t="shared" si="0"/>
        <v>18586</v>
      </c>
      <c r="B24" s="45">
        <v>18586</v>
      </c>
      <c r="C24" s="46">
        <v>2.2499999999999999E-2</v>
      </c>
      <c r="E24" s="28" t="s">
        <v>13</v>
      </c>
      <c r="F24" s="28"/>
      <c r="J24" s="2"/>
    </row>
    <row r="25" spans="1:10">
      <c r="A25" s="44">
        <f t="shared" si="0"/>
        <v>18616</v>
      </c>
      <c r="B25" s="45">
        <v>18616</v>
      </c>
      <c r="C25" s="46">
        <v>2.2499999999999999E-2</v>
      </c>
      <c r="E25" s="28" t="s">
        <v>13</v>
      </c>
      <c r="F25" s="28"/>
      <c r="J25" s="2"/>
    </row>
    <row r="26" spans="1:10">
      <c r="A26" s="44">
        <f t="shared" si="0"/>
        <v>18647</v>
      </c>
      <c r="B26" s="45">
        <v>18647</v>
      </c>
      <c r="C26" s="46">
        <v>2.4399999999999998E-2</v>
      </c>
      <c r="E26" s="28" t="s">
        <v>13</v>
      </c>
      <c r="F26" s="28"/>
      <c r="J26" s="2"/>
    </row>
    <row r="27" spans="1:10">
      <c r="A27" s="44">
        <f t="shared" si="0"/>
        <v>18678</v>
      </c>
      <c r="B27" s="45">
        <v>18678</v>
      </c>
      <c r="C27" s="46">
        <v>2.5000000000000001E-2</v>
      </c>
      <c r="E27" s="28" t="s">
        <v>13</v>
      </c>
      <c r="F27" s="28"/>
      <c r="J27" s="2"/>
    </row>
    <row r="28" spans="1:10">
      <c r="A28" s="44">
        <f t="shared" si="0"/>
        <v>18706</v>
      </c>
      <c r="B28" s="45">
        <v>18706</v>
      </c>
      <c r="C28" s="46">
        <v>2.5000000000000001E-2</v>
      </c>
      <c r="E28" s="28" t="s">
        <v>13</v>
      </c>
      <c r="F28" s="28"/>
      <c r="J28" s="2"/>
    </row>
    <row r="29" spans="1:10">
      <c r="A29" s="44">
        <f t="shared" si="0"/>
        <v>18737</v>
      </c>
      <c r="B29" s="45">
        <v>18737</v>
      </c>
      <c r="C29" s="46">
        <v>2.5000000000000001E-2</v>
      </c>
      <c r="E29" s="28" t="s">
        <v>13</v>
      </c>
      <c r="F29" s="28"/>
      <c r="J29" s="2"/>
    </row>
    <row r="30" spans="1:10">
      <c r="A30" s="44">
        <f t="shared" si="0"/>
        <v>18767</v>
      </c>
      <c r="B30" s="45">
        <v>18767</v>
      </c>
      <c r="C30" s="46">
        <v>2.5000000000000001E-2</v>
      </c>
      <c r="E30" s="28" t="s">
        <v>13</v>
      </c>
      <c r="F30" s="28"/>
      <c r="J30" s="2"/>
    </row>
    <row r="31" spans="1:10">
      <c r="A31" s="44">
        <f t="shared" si="0"/>
        <v>18798</v>
      </c>
      <c r="B31" s="45">
        <v>18798</v>
      </c>
      <c r="C31" s="46">
        <v>2.5000000000000001E-2</v>
      </c>
      <c r="E31" s="28" t="s">
        <v>13</v>
      </c>
      <c r="F31" s="28"/>
      <c r="J31" s="2"/>
    </row>
    <row r="32" spans="1:10">
      <c r="A32" s="44">
        <f t="shared" si="0"/>
        <v>18828</v>
      </c>
      <c r="B32" s="45">
        <v>18828</v>
      </c>
      <c r="C32" s="46">
        <v>2.5000000000000001E-2</v>
      </c>
      <c r="E32" s="28" t="s">
        <v>13</v>
      </c>
      <c r="F32" s="28"/>
      <c r="J32" s="2"/>
    </row>
    <row r="33" spans="1:10">
      <c r="A33" s="44">
        <f t="shared" si="0"/>
        <v>18859</v>
      </c>
      <c r="B33" s="45">
        <v>18859</v>
      </c>
      <c r="C33" s="46">
        <v>2.5000000000000001E-2</v>
      </c>
      <c r="E33" s="28" t="s">
        <v>13</v>
      </c>
      <c r="F33" s="28"/>
      <c r="J33" s="2"/>
    </row>
    <row r="34" spans="1:10">
      <c r="A34" s="44">
        <f t="shared" si="0"/>
        <v>18890</v>
      </c>
      <c r="B34" s="45">
        <v>18890</v>
      </c>
      <c r="C34" s="46">
        <v>2.5000000000000001E-2</v>
      </c>
      <c r="E34" s="28" t="s">
        <v>13</v>
      </c>
      <c r="F34" s="28"/>
      <c r="J34" s="2"/>
    </row>
    <row r="35" spans="1:10">
      <c r="A35" s="44">
        <f t="shared" si="0"/>
        <v>18920</v>
      </c>
      <c r="B35" s="45">
        <v>18920</v>
      </c>
      <c r="C35" s="46">
        <v>2.6200000000000001E-2</v>
      </c>
      <c r="E35" s="28" t="s">
        <v>13</v>
      </c>
      <c r="F35" s="28"/>
      <c r="J35" s="2"/>
    </row>
    <row r="36" spans="1:10">
      <c r="A36" s="44">
        <f t="shared" si="0"/>
        <v>18951</v>
      </c>
      <c r="B36" s="45">
        <v>18951</v>
      </c>
      <c r="C36" s="46">
        <v>2.75E-2</v>
      </c>
      <c r="E36" s="28" t="s">
        <v>13</v>
      </c>
      <c r="F36" s="28"/>
      <c r="J36" s="2"/>
    </row>
    <row r="37" spans="1:10">
      <c r="A37" s="44">
        <f t="shared" si="0"/>
        <v>18981</v>
      </c>
      <c r="B37" s="45">
        <v>18981</v>
      </c>
      <c r="C37" s="46">
        <v>2.8500000000000001E-2</v>
      </c>
      <c r="E37" s="28" t="s">
        <v>13</v>
      </c>
      <c r="F37" s="28"/>
      <c r="J37" s="2"/>
    </row>
    <row r="38" spans="1:10">
      <c r="A38" s="44">
        <f t="shared" si="0"/>
        <v>19012</v>
      </c>
      <c r="B38" s="45">
        <v>19012</v>
      </c>
      <c r="C38" s="46">
        <v>0.03</v>
      </c>
      <c r="E38" s="28" t="s">
        <v>13</v>
      </c>
      <c r="F38" s="28"/>
      <c r="J38" s="2"/>
    </row>
    <row r="39" spans="1:10">
      <c r="A39" s="44">
        <f t="shared" si="0"/>
        <v>19043</v>
      </c>
      <c r="B39" s="45">
        <v>19043</v>
      </c>
      <c r="C39" s="46">
        <v>0.03</v>
      </c>
      <c r="E39" s="28" t="s">
        <v>13</v>
      </c>
      <c r="F39" s="28"/>
      <c r="J39" s="2"/>
    </row>
    <row r="40" spans="1:10">
      <c r="A40" s="44">
        <f t="shared" si="0"/>
        <v>19072</v>
      </c>
      <c r="B40" s="45">
        <v>19072</v>
      </c>
      <c r="C40" s="46">
        <v>0.03</v>
      </c>
      <c r="E40" s="28" t="s">
        <v>13</v>
      </c>
      <c r="F40" s="28"/>
      <c r="J40" s="2"/>
    </row>
    <row r="41" spans="1:10">
      <c r="A41" s="44">
        <f t="shared" si="0"/>
        <v>19103</v>
      </c>
      <c r="B41" s="45">
        <v>19103</v>
      </c>
      <c r="C41" s="46">
        <v>0.03</v>
      </c>
      <c r="E41" s="28" t="s">
        <v>13</v>
      </c>
      <c r="F41" s="28"/>
      <c r="J41" s="2"/>
    </row>
    <row r="42" spans="1:10">
      <c r="A42" s="44">
        <f t="shared" si="0"/>
        <v>19133</v>
      </c>
      <c r="B42" s="45">
        <v>19133</v>
      </c>
      <c r="C42" s="46">
        <v>0.03</v>
      </c>
      <c r="E42" s="28" t="s">
        <v>13</v>
      </c>
      <c r="F42" s="28"/>
      <c r="J42" s="2"/>
    </row>
    <row r="43" spans="1:10">
      <c r="A43" s="44">
        <f t="shared" si="0"/>
        <v>19164</v>
      </c>
      <c r="B43" s="45">
        <v>19164</v>
      </c>
      <c r="C43" s="46">
        <v>0.03</v>
      </c>
      <c r="E43" s="28" t="s">
        <v>13</v>
      </c>
      <c r="F43" s="28"/>
      <c r="J43" s="2"/>
    </row>
    <row r="44" spans="1:10">
      <c r="A44" s="44">
        <f t="shared" si="0"/>
        <v>19194</v>
      </c>
      <c r="B44" s="45">
        <v>19194</v>
      </c>
      <c r="C44" s="46">
        <v>0.03</v>
      </c>
      <c r="E44" s="28" t="s">
        <v>13</v>
      </c>
      <c r="F44" s="28"/>
      <c r="J44" s="2"/>
    </row>
    <row r="45" spans="1:10">
      <c r="A45" s="44">
        <f t="shared" si="0"/>
        <v>19225</v>
      </c>
      <c r="B45" s="45">
        <v>19225</v>
      </c>
      <c r="C45" s="46">
        <v>0.03</v>
      </c>
      <c r="E45" s="28" t="s">
        <v>13</v>
      </c>
      <c r="F45" s="28"/>
      <c r="J45" s="2"/>
    </row>
    <row r="46" spans="1:10">
      <c r="A46" s="44">
        <f t="shared" si="0"/>
        <v>19256</v>
      </c>
      <c r="B46" s="45">
        <v>19256</v>
      </c>
      <c r="C46" s="46">
        <v>0.03</v>
      </c>
      <c r="E46" s="28" t="s">
        <v>13</v>
      </c>
      <c r="F46" s="28"/>
      <c r="J46" s="2"/>
    </row>
    <row r="47" spans="1:10">
      <c r="A47" s="44">
        <f t="shared" si="0"/>
        <v>19286</v>
      </c>
      <c r="B47" s="45">
        <v>19286</v>
      </c>
      <c r="C47" s="46">
        <v>0.03</v>
      </c>
      <c r="E47" s="28" t="s">
        <v>13</v>
      </c>
      <c r="F47" s="28"/>
      <c r="J47" s="2"/>
    </row>
    <row r="48" spans="1:10">
      <c r="A48" s="44">
        <f t="shared" si="0"/>
        <v>19317</v>
      </c>
      <c r="B48" s="45">
        <v>19317</v>
      </c>
      <c r="C48" s="46">
        <v>0.03</v>
      </c>
      <c r="E48" s="28" t="s">
        <v>13</v>
      </c>
      <c r="F48" s="28"/>
      <c r="J48" s="2"/>
    </row>
    <row r="49" spans="1:10">
      <c r="A49" s="44">
        <f t="shared" si="0"/>
        <v>19347</v>
      </c>
      <c r="B49" s="45">
        <v>19347</v>
      </c>
      <c r="C49" s="46">
        <v>0.03</v>
      </c>
      <c r="E49" s="28" t="s">
        <v>13</v>
      </c>
      <c r="F49" s="28"/>
      <c r="J49" s="2"/>
    </row>
    <row r="50" spans="1:10">
      <c r="A50" s="44">
        <f t="shared" si="0"/>
        <v>19378</v>
      </c>
      <c r="B50" s="45">
        <v>19378</v>
      </c>
      <c r="C50" s="46">
        <v>0.03</v>
      </c>
      <c r="E50" s="28" t="s">
        <v>13</v>
      </c>
      <c r="F50" s="28"/>
      <c r="J50" s="2"/>
    </row>
    <row r="51" spans="1:10">
      <c r="A51" s="44">
        <f t="shared" si="0"/>
        <v>19409</v>
      </c>
      <c r="B51" s="45">
        <v>19409</v>
      </c>
      <c r="C51" s="46">
        <v>0.03</v>
      </c>
      <c r="E51" s="28" t="s">
        <v>13</v>
      </c>
      <c r="F51" s="28"/>
      <c r="J51" s="2"/>
    </row>
    <row r="52" spans="1:10">
      <c r="A52" s="44">
        <f t="shared" si="0"/>
        <v>19437</v>
      </c>
      <c r="B52" s="45">
        <v>19437</v>
      </c>
      <c r="C52" s="46">
        <v>0.03</v>
      </c>
      <c r="E52" s="28" t="s">
        <v>13</v>
      </c>
      <c r="F52" s="28"/>
      <c r="J52" s="2"/>
    </row>
    <row r="53" spans="1:10">
      <c r="A53" s="44">
        <f t="shared" si="0"/>
        <v>19468</v>
      </c>
      <c r="B53" s="45">
        <v>19468</v>
      </c>
      <c r="C53" s="46">
        <v>3.0299999999999997E-2</v>
      </c>
      <c r="E53" s="28" t="s">
        <v>13</v>
      </c>
      <c r="F53" s="28"/>
      <c r="J53" s="2"/>
    </row>
    <row r="54" spans="1:10">
      <c r="A54" s="44">
        <f t="shared" si="0"/>
        <v>19498</v>
      </c>
      <c r="B54" s="45">
        <v>19498</v>
      </c>
      <c r="C54" s="46">
        <v>3.2500000000000001E-2</v>
      </c>
      <c r="E54" s="28" t="s">
        <v>13</v>
      </c>
      <c r="F54" s="28"/>
      <c r="J54" s="2"/>
    </row>
    <row r="55" spans="1:10">
      <c r="A55" s="44">
        <f t="shared" si="0"/>
        <v>19529</v>
      </c>
      <c r="B55" s="45">
        <v>19529</v>
      </c>
      <c r="C55" s="46">
        <v>3.2500000000000001E-2</v>
      </c>
      <c r="E55" s="28" t="s">
        <v>13</v>
      </c>
      <c r="F55" s="28"/>
      <c r="J55" s="2"/>
    </row>
    <row r="56" spans="1:10">
      <c r="A56" s="44">
        <f t="shared" si="0"/>
        <v>19559</v>
      </c>
      <c r="B56" s="45">
        <v>19559</v>
      </c>
      <c r="C56" s="46">
        <v>3.2500000000000001E-2</v>
      </c>
      <c r="E56" s="28" t="s">
        <v>13</v>
      </c>
      <c r="F56" s="28"/>
      <c r="J56" s="2"/>
    </row>
    <row r="57" spans="1:10">
      <c r="A57" s="44">
        <f t="shared" si="0"/>
        <v>19590</v>
      </c>
      <c r="B57" s="45">
        <v>19590</v>
      </c>
      <c r="C57" s="46">
        <v>3.2500000000000001E-2</v>
      </c>
      <c r="E57" s="28" t="s">
        <v>13</v>
      </c>
      <c r="F57" s="28"/>
      <c r="J57" s="2"/>
    </row>
    <row r="58" spans="1:10">
      <c r="A58" s="44">
        <f t="shared" si="0"/>
        <v>19621</v>
      </c>
      <c r="B58" s="45">
        <v>19621</v>
      </c>
      <c r="C58" s="46">
        <v>3.2500000000000001E-2</v>
      </c>
      <c r="E58" s="28" t="s">
        <v>13</v>
      </c>
      <c r="F58" s="28"/>
      <c r="J58" s="2"/>
    </row>
    <row r="59" spans="1:10">
      <c r="A59" s="44">
        <f t="shared" si="0"/>
        <v>19651</v>
      </c>
      <c r="B59" s="45">
        <v>19651</v>
      </c>
      <c r="C59" s="46">
        <v>3.2500000000000001E-2</v>
      </c>
      <c r="E59" s="28" t="s">
        <v>13</v>
      </c>
      <c r="F59" s="28"/>
      <c r="J59" s="2"/>
    </row>
    <row r="60" spans="1:10">
      <c r="A60" s="44">
        <f t="shared" si="0"/>
        <v>19682</v>
      </c>
      <c r="B60" s="45">
        <v>19682</v>
      </c>
      <c r="C60" s="46">
        <v>3.2500000000000001E-2</v>
      </c>
      <c r="E60" s="28" t="s">
        <v>13</v>
      </c>
      <c r="F60" s="28"/>
      <c r="J60" s="2"/>
    </row>
    <row r="61" spans="1:10">
      <c r="A61" s="44">
        <f t="shared" si="0"/>
        <v>19712</v>
      </c>
      <c r="B61" s="45">
        <v>19712</v>
      </c>
      <c r="C61" s="46">
        <v>3.2500000000000001E-2</v>
      </c>
      <c r="E61" s="28" t="s">
        <v>13</v>
      </c>
      <c r="F61" s="28"/>
      <c r="J61" s="2"/>
    </row>
    <row r="62" spans="1:10">
      <c r="A62" s="44">
        <f t="shared" si="0"/>
        <v>19743</v>
      </c>
      <c r="B62" s="45">
        <v>19743</v>
      </c>
      <c r="C62" s="46">
        <v>3.2500000000000001E-2</v>
      </c>
      <c r="E62" s="28" t="s">
        <v>13</v>
      </c>
      <c r="F62" s="28"/>
      <c r="J62" s="2"/>
    </row>
    <row r="63" spans="1:10">
      <c r="A63" s="44">
        <f t="shared" si="0"/>
        <v>19774</v>
      </c>
      <c r="B63" s="45">
        <v>19774</v>
      </c>
      <c r="C63" s="46">
        <v>3.2500000000000001E-2</v>
      </c>
      <c r="E63" s="28" t="s">
        <v>13</v>
      </c>
      <c r="F63" s="28"/>
      <c r="J63" s="2"/>
    </row>
    <row r="64" spans="1:10">
      <c r="A64" s="44">
        <f t="shared" si="0"/>
        <v>19802</v>
      </c>
      <c r="B64" s="45">
        <v>19802</v>
      </c>
      <c r="C64" s="46">
        <v>3.1300000000000001E-2</v>
      </c>
      <c r="E64" s="28" t="s">
        <v>13</v>
      </c>
      <c r="F64" s="28"/>
      <c r="J64" s="2"/>
    </row>
    <row r="65" spans="1:10">
      <c r="A65" s="44">
        <f t="shared" si="0"/>
        <v>19833</v>
      </c>
      <c r="B65" s="45">
        <v>19833</v>
      </c>
      <c r="C65" s="46">
        <v>0.03</v>
      </c>
      <c r="E65" s="28" t="s">
        <v>13</v>
      </c>
      <c r="F65" s="28"/>
      <c r="J65" s="2"/>
    </row>
    <row r="66" spans="1:10">
      <c r="A66" s="44">
        <f t="shared" si="0"/>
        <v>19863</v>
      </c>
      <c r="B66" s="45">
        <v>19863</v>
      </c>
      <c r="C66" s="46">
        <v>0.03</v>
      </c>
      <c r="E66" s="28" t="s">
        <v>13</v>
      </c>
      <c r="F66" s="28"/>
      <c r="J66" s="2"/>
    </row>
    <row r="67" spans="1:10">
      <c r="A67" s="44">
        <f t="shared" ref="A67:A130" si="1">+B67</f>
        <v>19894</v>
      </c>
      <c r="B67" s="45">
        <v>19894</v>
      </c>
      <c r="C67" s="46">
        <v>0.03</v>
      </c>
      <c r="E67" s="28" t="s">
        <v>13</v>
      </c>
      <c r="F67" s="28"/>
      <c r="J67" s="2"/>
    </row>
    <row r="68" spans="1:10">
      <c r="A68" s="44">
        <f t="shared" si="1"/>
        <v>19924</v>
      </c>
      <c r="B68" s="45">
        <v>19924</v>
      </c>
      <c r="C68" s="46">
        <v>0.03</v>
      </c>
      <c r="E68" s="28" t="s">
        <v>13</v>
      </c>
      <c r="F68" s="28"/>
      <c r="J68" s="2"/>
    </row>
    <row r="69" spans="1:10">
      <c r="A69" s="44">
        <f t="shared" si="1"/>
        <v>19955</v>
      </c>
      <c r="B69" s="45">
        <v>19955</v>
      </c>
      <c r="C69" s="46">
        <v>0.03</v>
      </c>
      <c r="E69" s="28" t="s">
        <v>13</v>
      </c>
      <c r="F69" s="28"/>
      <c r="J69" s="2"/>
    </row>
    <row r="70" spans="1:10">
      <c r="A70" s="44">
        <f t="shared" si="1"/>
        <v>19986</v>
      </c>
      <c r="B70" s="45">
        <v>19986</v>
      </c>
      <c r="C70" s="46">
        <v>0.03</v>
      </c>
      <c r="E70" s="28" t="s">
        <v>13</v>
      </c>
      <c r="F70" s="28"/>
      <c r="J70" s="2"/>
    </row>
    <row r="71" spans="1:10">
      <c r="A71" s="44">
        <f t="shared" si="1"/>
        <v>20016</v>
      </c>
      <c r="B71" s="45">
        <v>20016</v>
      </c>
      <c r="C71" s="46">
        <v>0.03</v>
      </c>
      <c r="E71" s="28" t="s">
        <v>13</v>
      </c>
      <c r="F71" s="28"/>
      <c r="J71" s="2"/>
    </row>
    <row r="72" spans="1:10">
      <c r="A72" s="44">
        <f t="shared" si="1"/>
        <v>20047</v>
      </c>
      <c r="B72" s="45">
        <v>20047</v>
      </c>
      <c r="C72" s="46">
        <v>0.03</v>
      </c>
      <c r="E72" s="28" t="s">
        <v>13</v>
      </c>
      <c r="F72" s="28"/>
      <c r="J72" s="2"/>
    </row>
    <row r="73" spans="1:10">
      <c r="A73" s="44">
        <f t="shared" si="1"/>
        <v>20077</v>
      </c>
      <c r="B73" s="45">
        <v>20077</v>
      </c>
      <c r="C73" s="46">
        <v>0.03</v>
      </c>
      <c r="E73" s="28" t="s">
        <v>13</v>
      </c>
      <c r="F73" s="28"/>
      <c r="J73" s="2"/>
    </row>
    <row r="74" spans="1:10">
      <c r="A74" s="44">
        <f t="shared" si="1"/>
        <v>20108</v>
      </c>
      <c r="B74" s="45">
        <v>20108</v>
      </c>
      <c r="C74" s="46">
        <v>0.03</v>
      </c>
      <c r="E74" s="28" t="s">
        <v>13</v>
      </c>
      <c r="F74" s="28"/>
      <c r="J74" s="2"/>
    </row>
    <row r="75" spans="1:10">
      <c r="A75" s="44">
        <f t="shared" si="1"/>
        <v>20139</v>
      </c>
      <c r="B75" s="45">
        <v>20139</v>
      </c>
      <c r="C75" s="46">
        <v>0.03</v>
      </c>
      <c r="E75" s="28" t="s">
        <v>13</v>
      </c>
      <c r="F75" s="28"/>
      <c r="J75" s="2"/>
    </row>
    <row r="76" spans="1:10">
      <c r="A76" s="44">
        <f t="shared" si="1"/>
        <v>20167</v>
      </c>
      <c r="B76" s="45">
        <v>20167</v>
      </c>
      <c r="C76" s="46">
        <v>0.03</v>
      </c>
      <c r="E76" s="28" t="s">
        <v>13</v>
      </c>
      <c r="F76" s="28"/>
      <c r="J76" s="2"/>
    </row>
    <row r="77" spans="1:10">
      <c r="A77" s="44">
        <f t="shared" si="1"/>
        <v>20198</v>
      </c>
      <c r="B77" s="45">
        <v>20198</v>
      </c>
      <c r="C77" s="46">
        <v>0.03</v>
      </c>
      <c r="E77" s="28" t="s">
        <v>13</v>
      </c>
      <c r="F77" s="28"/>
      <c r="J77" s="2"/>
    </row>
    <row r="78" spans="1:10">
      <c r="A78" s="44">
        <f t="shared" si="1"/>
        <v>20228</v>
      </c>
      <c r="B78" s="45">
        <v>20228</v>
      </c>
      <c r="C78" s="46">
        <v>0.03</v>
      </c>
      <c r="E78" s="28" t="s">
        <v>13</v>
      </c>
      <c r="F78" s="28"/>
      <c r="J78" s="2"/>
    </row>
    <row r="79" spans="1:10">
      <c r="A79" s="44">
        <f t="shared" si="1"/>
        <v>20259</v>
      </c>
      <c r="B79" s="45">
        <v>20259</v>
      </c>
      <c r="C79" s="46">
        <v>0.03</v>
      </c>
      <c r="E79" s="28" t="s">
        <v>13</v>
      </c>
      <c r="F79" s="28"/>
      <c r="J79" s="2"/>
    </row>
    <row r="80" spans="1:10">
      <c r="A80" s="44">
        <f t="shared" si="1"/>
        <v>20289</v>
      </c>
      <c r="B80" s="45">
        <v>20289</v>
      </c>
      <c r="C80" s="46">
        <v>0.03</v>
      </c>
      <c r="E80" s="28" t="s">
        <v>13</v>
      </c>
      <c r="F80" s="28"/>
      <c r="J80" s="2"/>
    </row>
    <row r="81" spans="1:10">
      <c r="A81" s="44">
        <f t="shared" si="1"/>
        <v>20320</v>
      </c>
      <c r="B81" s="45">
        <v>20320</v>
      </c>
      <c r="C81" s="46">
        <v>3.2300000000000002E-2</v>
      </c>
      <c r="E81" s="28" t="s">
        <v>13</v>
      </c>
      <c r="F81" s="28"/>
      <c r="J81" s="2"/>
    </row>
    <row r="82" spans="1:10">
      <c r="A82" s="44">
        <f t="shared" si="1"/>
        <v>20351</v>
      </c>
      <c r="B82" s="45">
        <v>20351</v>
      </c>
      <c r="C82" s="46">
        <v>3.2500000000000001E-2</v>
      </c>
      <c r="E82" s="28" t="s">
        <v>13</v>
      </c>
      <c r="F82" s="28"/>
      <c r="J82" s="2"/>
    </row>
    <row r="83" spans="1:10">
      <c r="A83" s="44">
        <f t="shared" si="1"/>
        <v>20381</v>
      </c>
      <c r="B83" s="45">
        <v>20381</v>
      </c>
      <c r="C83" s="46">
        <v>3.4000000000000002E-2</v>
      </c>
      <c r="E83" s="28" t="s">
        <v>13</v>
      </c>
      <c r="F83" s="28"/>
      <c r="J83" s="2"/>
    </row>
    <row r="84" spans="1:10">
      <c r="A84" s="44">
        <f t="shared" si="1"/>
        <v>20412</v>
      </c>
      <c r="B84" s="45">
        <v>20412</v>
      </c>
      <c r="C84" s="46">
        <v>3.5000000000000003E-2</v>
      </c>
      <c r="E84" s="28" t="s">
        <v>13</v>
      </c>
      <c r="F84" s="28"/>
      <c r="J84" s="2"/>
    </row>
    <row r="85" spans="1:10">
      <c r="A85" s="44">
        <f t="shared" si="1"/>
        <v>20442</v>
      </c>
      <c r="B85" s="45">
        <v>20442</v>
      </c>
      <c r="C85" s="46">
        <v>3.5000000000000003E-2</v>
      </c>
      <c r="E85" s="28" t="s">
        <v>13</v>
      </c>
      <c r="F85" s="28"/>
      <c r="J85" s="2"/>
    </row>
    <row r="86" spans="1:10">
      <c r="A86" s="44">
        <f t="shared" si="1"/>
        <v>20473</v>
      </c>
      <c r="B86" s="45">
        <v>20473</v>
      </c>
      <c r="C86" s="46">
        <v>3.5000000000000003E-2</v>
      </c>
      <c r="E86" s="28" t="s">
        <v>13</v>
      </c>
      <c r="F86" s="28"/>
      <c r="J86" s="2"/>
    </row>
    <row r="87" spans="1:10">
      <c r="A87" s="44">
        <f t="shared" si="1"/>
        <v>20504</v>
      </c>
      <c r="B87" s="45">
        <v>20504</v>
      </c>
      <c r="C87" s="46">
        <v>3.5000000000000003E-2</v>
      </c>
      <c r="E87" s="28" t="s">
        <v>13</v>
      </c>
      <c r="F87" s="28"/>
      <c r="J87" s="2"/>
    </row>
    <row r="88" spans="1:10">
      <c r="A88" s="44">
        <f t="shared" si="1"/>
        <v>20533</v>
      </c>
      <c r="B88" s="45">
        <v>20533</v>
      </c>
      <c r="C88" s="46">
        <v>3.5000000000000003E-2</v>
      </c>
      <c r="E88" s="28" t="s">
        <v>13</v>
      </c>
      <c r="F88" s="28"/>
      <c r="J88" s="2"/>
    </row>
    <row r="89" spans="1:10">
      <c r="A89" s="44">
        <f t="shared" si="1"/>
        <v>20564</v>
      </c>
      <c r="B89" s="45">
        <v>20564</v>
      </c>
      <c r="C89" s="46">
        <v>3.6499999999999998E-2</v>
      </c>
      <c r="E89" s="28" t="s">
        <v>13</v>
      </c>
      <c r="F89" s="28"/>
      <c r="J89" s="2"/>
    </row>
    <row r="90" spans="1:10">
      <c r="A90" s="44">
        <f t="shared" si="1"/>
        <v>20594</v>
      </c>
      <c r="B90" s="45">
        <v>20594</v>
      </c>
      <c r="C90" s="46">
        <v>3.7499999999999999E-2</v>
      </c>
      <c r="E90" s="28" t="s">
        <v>13</v>
      </c>
      <c r="F90" s="28"/>
      <c r="J90" s="2"/>
    </row>
    <row r="91" spans="1:10">
      <c r="A91" s="44">
        <f t="shared" si="1"/>
        <v>20625</v>
      </c>
      <c r="B91" s="45">
        <v>20625</v>
      </c>
      <c r="C91" s="46">
        <v>3.7499999999999999E-2</v>
      </c>
      <c r="E91" s="28" t="s">
        <v>13</v>
      </c>
      <c r="F91" s="28"/>
      <c r="J91" s="2"/>
    </row>
    <row r="92" spans="1:10">
      <c r="A92" s="44">
        <f t="shared" si="1"/>
        <v>20655</v>
      </c>
      <c r="B92" s="45">
        <v>20655</v>
      </c>
      <c r="C92" s="46">
        <v>3.7499999999999999E-2</v>
      </c>
      <c r="E92" s="28" t="s">
        <v>13</v>
      </c>
      <c r="F92" s="28"/>
      <c r="J92" s="2"/>
    </row>
    <row r="93" spans="1:10">
      <c r="A93" s="44">
        <f t="shared" si="1"/>
        <v>20686</v>
      </c>
      <c r="B93" s="45">
        <v>20686</v>
      </c>
      <c r="C93" s="46">
        <v>3.8399999999999997E-2</v>
      </c>
      <c r="E93" s="28" t="s">
        <v>13</v>
      </c>
      <c r="F93" s="28"/>
      <c r="J93" s="2"/>
    </row>
    <row r="94" spans="1:10">
      <c r="A94" s="44">
        <f t="shared" si="1"/>
        <v>20717</v>
      </c>
      <c r="B94" s="45">
        <v>20717</v>
      </c>
      <c r="C94" s="46">
        <v>0.04</v>
      </c>
      <c r="E94" s="28" t="s">
        <v>13</v>
      </c>
      <c r="F94" s="28"/>
      <c r="J94" s="2"/>
    </row>
    <row r="95" spans="1:10">
      <c r="A95" s="44">
        <f t="shared" si="1"/>
        <v>20747</v>
      </c>
      <c r="B95" s="45">
        <v>20747</v>
      </c>
      <c r="C95" s="46">
        <v>0.04</v>
      </c>
      <c r="E95" s="28" t="s">
        <v>13</v>
      </c>
      <c r="F95" s="28"/>
      <c r="J95" s="2"/>
    </row>
    <row r="96" spans="1:10">
      <c r="A96" s="44">
        <f t="shared" si="1"/>
        <v>20778</v>
      </c>
      <c r="B96" s="45">
        <v>20778</v>
      </c>
      <c r="C96" s="46">
        <v>0.04</v>
      </c>
      <c r="E96" s="28" t="s">
        <v>13</v>
      </c>
      <c r="F96" s="28"/>
      <c r="J96" s="2"/>
    </row>
    <row r="97" spans="1:10">
      <c r="A97" s="44">
        <f t="shared" si="1"/>
        <v>20808</v>
      </c>
      <c r="B97" s="45">
        <v>20808</v>
      </c>
      <c r="C97" s="46">
        <v>0.04</v>
      </c>
      <c r="E97" s="28" t="s">
        <v>13</v>
      </c>
      <c r="F97" s="28"/>
      <c r="J97" s="2"/>
    </row>
    <row r="98" spans="1:10">
      <c r="A98" s="44">
        <f t="shared" si="1"/>
        <v>20839</v>
      </c>
      <c r="B98" s="45">
        <v>20839</v>
      </c>
      <c r="C98" s="46">
        <v>0.04</v>
      </c>
      <c r="E98" s="28" t="s">
        <v>13</v>
      </c>
      <c r="F98" s="28"/>
      <c r="J98" s="2"/>
    </row>
    <row r="99" spans="1:10">
      <c r="A99" s="44">
        <f t="shared" si="1"/>
        <v>20870</v>
      </c>
      <c r="B99" s="45">
        <v>20870</v>
      </c>
      <c r="C99" s="46">
        <v>0.04</v>
      </c>
      <c r="E99" s="28" t="s">
        <v>13</v>
      </c>
      <c r="F99" s="28"/>
      <c r="J99" s="2"/>
    </row>
    <row r="100" spans="1:10">
      <c r="A100" s="44">
        <f t="shared" si="1"/>
        <v>20898</v>
      </c>
      <c r="B100" s="45">
        <v>20898</v>
      </c>
      <c r="C100" s="46">
        <v>0.04</v>
      </c>
      <c r="E100" s="28" t="s">
        <v>13</v>
      </c>
      <c r="F100" s="28"/>
      <c r="J100" s="2"/>
    </row>
    <row r="101" spans="1:10">
      <c r="A101" s="44">
        <f t="shared" si="1"/>
        <v>20929</v>
      </c>
      <c r="B101" s="45">
        <v>20929</v>
      </c>
      <c r="C101" s="46">
        <v>0.04</v>
      </c>
      <c r="E101" s="28" t="s">
        <v>13</v>
      </c>
      <c r="F101" s="28"/>
      <c r="J101" s="2"/>
    </row>
    <row r="102" spans="1:10">
      <c r="A102" s="44">
        <f t="shared" si="1"/>
        <v>20959</v>
      </c>
      <c r="B102" s="45">
        <v>20959</v>
      </c>
      <c r="C102" s="46">
        <v>0.04</v>
      </c>
      <c r="E102" s="28" t="s">
        <v>13</v>
      </c>
      <c r="F102" s="28"/>
      <c r="J102" s="2"/>
    </row>
    <row r="103" spans="1:10">
      <c r="A103" s="44">
        <f t="shared" si="1"/>
        <v>20990</v>
      </c>
      <c r="B103" s="45">
        <v>20990</v>
      </c>
      <c r="C103" s="46">
        <v>0.04</v>
      </c>
      <c r="E103" s="28" t="s">
        <v>13</v>
      </c>
      <c r="F103" s="28"/>
      <c r="J103" s="2"/>
    </row>
    <row r="104" spans="1:10">
      <c r="A104" s="44">
        <f t="shared" si="1"/>
        <v>21020</v>
      </c>
      <c r="B104" s="45">
        <v>21020</v>
      </c>
      <c r="C104" s="46">
        <v>0.04</v>
      </c>
      <c r="E104" s="28" t="s">
        <v>13</v>
      </c>
      <c r="F104" s="28"/>
      <c r="J104" s="2"/>
    </row>
    <row r="105" spans="1:10">
      <c r="A105" s="44">
        <f t="shared" si="1"/>
        <v>21051</v>
      </c>
      <c r="B105" s="45">
        <v>21051</v>
      </c>
      <c r="C105" s="46">
        <v>4.4199999999999996E-2</v>
      </c>
      <c r="E105" s="28" t="s">
        <v>13</v>
      </c>
      <c r="F105" s="28"/>
      <c r="J105" s="2"/>
    </row>
    <row r="106" spans="1:10">
      <c r="A106" s="44">
        <f t="shared" si="1"/>
        <v>21082</v>
      </c>
      <c r="B106" s="45">
        <v>21082</v>
      </c>
      <c r="C106" s="46">
        <v>4.4999999999999998E-2</v>
      </c>
      <c r="E106" s="28" t="s">
        <v>13</v>
      </c>
      <c r="F106" s="28"/>
      <c r="J106" s="2"/>
    </row>
    <row r="107" spans="1:10">
      <c r="A107" s="44">
        <f t="shared" si="1"/>
        <v>21112</v>
      </c>
      <c r="B107" s="45">
        <v>21112</v>
      </c>
      <c r="C107" s="46">
        <v>4.4999999999999998E-2</v>
      </c>
      <c r="E107" s="28" t="s">
        <v>13</v>
      </c>
      <c r="F107" s="28"/>
      <c r="J107" s="2"/>
    </row>
    <row r="108" spans="1:10">
      <c r="A108" s="44">
        <f t="shared" si="1"/>
        <v>21143</v>
      </c>
      <c r="B108" s="45">
        <v>21143</v>
      </c>
      <c r="C108" s="46">
        <v>4.4999999999999998E-2</v>
      </c>
      <c r="E108" s="28" t="s">
        <v>13</v>
      </c>
      <c r="F108" s="28"/>
      <c r="J108" s="2"/>
    </row>
    <row r="109" spans="1:10">
      <c r="A109" s="44">
        <f t="shared" si="1"/>
        <v>21173</v>
      </c>
      <c r="B109" s="45">
        <v>21173</v>
      </c>
      <c r="C109" s="46">
        <v>4.4999999999999998E-2</v>
      </c>
      <c r="E109" s="28" t="s">
        <v>13</v>
      </c>
      <c r="F109" s="28"/>
      <c r="J109" s="2"/>
    </row>
    <row r="110" spans="1:10">
      <c r="A110" s="44">
        <f t="shared" si="1"/>
        <v>21204</v>
      </c>
      <c r="B110" s="45">
        <v>21204</v>
      </c>
      <c r="C110" s="46">
        <v>4.3400000000000001E-2</v>
      </c>
      <c r="E110" s="28" t="s">
        <v>13</v>
      </c>
      <c r="F110" s="28"/>
      <c r="J110" s="2"/>
    </row>
    <row r="111" spans="1:10">
      <c r="A111" s="44">
        <f t="shared" si="1"/>
        <v>21235</v>
      </c>
      <c r="B111" s="45">
        <v>21235</v>
      </c>
      <c r="C111" s="46">
        <v>0.04</v>
      </c>
      <c r="E111" s="28" t="s">
        <v>13</v>
      </c>
      <c r="F111" s="28"/>
      <c r="J111" s="2"/>
    </row>
    <row r="112" spans="1:10">
      <c r="A112" s="44">
        <f t="shared" si="1"/>
        <v>21263</v>
      </c>
      <c r="B112" s="45">
        <v>21263</v>
      </c>
      <c r="C112" s="46">
        <v>0.04</v>
      </c>
      <c r="E112" s="28" t="s">
        <v>13</v>
      </c>
      <c r="F112" s="28"/>
      <c r="J112" s="2"/>
    </row>
    <row r="113" spans="1:10">
      <c r="A113" s="44">
        <f t="shared" si="1"/>
        <v>21294</v>
      </c>
      <c r="B113" s="45">
        <v>21294</v>
      </c>
      <c r="C113" s="46">
        <v>3.8300000000000001E-2</v>
      </c>
      <c r="E113" s="28" t="s">
        <v>13</v>
      </c>
      <c r="F113" s="28"/>
      <c r="J113" s="2"/>
    </row>
    <row r="114" spans="1:10">
      <c r="A114" s="44">
        <f t="shared" si="1"/>
        <v>21324</v>
      </c>
      <c r="B114" s="45">
        <v>21324</v>
      </c>
      <c r="C114" s="46">
        <v>3.5000000000000003E-2</v>
      </c>
      <c r="E114" s="28" t="s">
        <v>13</v>
      </c>
      <c r="F114" s="28"/>
      <c r="J114" s="2"/>
    </row>
    <row r="115" spans="1:10">
      <c r="A115" s="44">
        <f t="shared" si="1"/>
        <v>21355</v>
      </c>
      <c r="B115" s="45">
        <v>21355</v>
      </c>
      <c r="C115" s="46">
        <v>3.5000000000000003E-2</v>
      </c>
      <c r="E115" s="28" t="s">
        <v>13</v>
      </c>
      <c r="F115" s="28"/>
      <c r="J115" s="2"/>
    </row>
    <row r="116" spans="1:10">
      <c r="A116" s="44">
        <f t="shared" si="1"/>
        <v>21385</v>
      </c>
      <c r="B116" s="45">
        <v>21385</v>
      </c>
      <c r="C116" s="46">
        <v>3.5000000000000003E-2</v>
      </c>
      <c r="E116" s="28" t="s">
        <v>13</v>
      </c>
      <c r="F116" s="28"/>
      <c r="J116" s="2"/>
    </row>
    <row r="117" spans="1:10">
      <c r="A117" s="44">
        <f t="shared" si="1"/>
        <v>21416</v>
      </c>
      <c r="B117" s="45">
        <v>21416</v>
      </c>
      <c r="C117" s="46">
        <v>3.5000000000000003E-2</v>
      </c>
      <c r="E117" s="28" t="s">
        <v>13</v>
      </c>
      <c r="F117" s="28"/>
      <c r="J117" s="2"/>
    </row>
    <row r="118" spans="1:10">
      <c r="A118" s="44">
        <f t="shared" si="1"/>
        <v>21447</v>
      </c>
      <c r="B118" s="45">
        <v>21447</v>
      </c>
      <c r="C118" s="46">
        <v>3.8300000000000001E-2</v>
      </c>
      <c r="E118" s="28" t="s">
        <v>13</v>
      </c>
      <c r="F118" s="28"/>
      <c r="J118" s="2"/>
    </row>
    <row r="119" spans="1:10">
      <c r="A119" s="44">
        <f t="shared" si="1"/>
        <v>21477</v>
      </c>
      <c r="B119" s="45">
        <v>21477</v>
      </c>
      <c r="C119" s="46">
        <v>0.04</v>
      </c>
      <c r="E119" s="28" t="s">
        <v>13</v>
      </c>
      <c r="F119" s="28"/>
      <c r="J119" s="2"/>
    </row>
    <row r="120" spans="1:10">
      <c r="A120" s="44">
        <f t="shared" si="1"/>
        <v>21508</v>
      </c>
      <c r="B120" s="45">
        <v>21508</v>
      </c>
      <c r="C120" s="46">
        <v>0.04</v>
      </c>
      <c r="E120" s="28" t="s">
        <v>13</v>
      </c>
      <c r="F120" s="28"/>
      <c r="J120" s="2"/>
    </row>
    <row r="121" spans="1:10">
      <c r="A121" s="44">
        <f t="shared" si="1"/>
        <v>21538</v>
      </c>
      <c r="B121" s="45">
        <v>21538</v>
      </c>
      <c r="C121" s="46">
        <v>0.04</v>
      </c>
      <c r="E121" s="28" t="s">
        <v>13</v>
      </c>
      <c r="F121" s="28"/>
      <c r="J121" s="2"/>
    </row>
    <row r="122" spans="1:10">
      <c r="A122" s="44">
        <f t="shared" si="1"/>
        <v>21569</v>
      </c>
      <c r="B122" s="45">
        <v>21569</v>
      </c>
      <c r="C122" s="46">
        <v>0.04</v>
      </c>
      <c r="E122" s="28" t="s">
        <v>13</v>
      </c>
      <c r="F122" s="28"/>
      <c r="J122" s="2"/>
    </row>
    <row r="123" spans="1:10">
      <c r="A123" s="44">
        <f t="shared" si="1"/>
        <v>21600</v>
      </c>
      <c r="B123" s="45">
        <v>21600</v>
      </c>
      <c r="C123" s="46">
        <v>0.04</v>
      </c>
      <c r="E123" s="28" t="s">
        <v>13</v>
      </c>
      <c r="F123" s="28"/>
      <c r="J123" s="2"/>
    </row>
    <row r="124" spans="1:10">
      <c r="A124" s="44">
        <f t="shared" si="1"/>
        <v>21628</v>
      </c>
      <c r="B124" s="45">
        <v>21628</v>
      </c>
      <c r="C124" s="46">
        <v>0.04</v>
      </c>
      <c r="E124" s="28" t="s">
        <v>13</v>
      </c>
      <c r="F124" s="28"/>
      <c r="J124" s="2"/>
    </row>
    <row r="125" spans="1:10">
      <c r="A125" s="44">
        <f t="shared" si="1"/>
        <v>21659</v>
      </c>
      <c r="B125" s="45">
        <v>21659</v>
      </c>
      <c r="C125" s="46">
        <v>0.04</v>
      </c>
      <c r="E125" s="28" t="s">
        <v>13</v>
      </c>
      <c r="F125" s="28"/>
      <c r="J125" s="2"/>
    </row>
    <row r="126" spans="1:10">
      <c r="A126" s="44">
        <f t="shared" si="1"/>
        <v>21689</v>
      </c>
      <c r="B126" s="45">
        <v>21689</v>
      </c>
      <c r="C126" s="46">
        <v>4.2300000000000004E-2</v>
      </c>
      <c r="E126" s="28" t="s">
        <v>13</v>
      </c>
      <c r="F126" s="28"/>
      <c r="J126" s="2"/>
    </row>
    <row r="127" spans="1:10">
      <c r="A127" s="44">
        <f t="shared" si="1"/>
        <v>21720</v>
      </c>
      <c r="B127" s="45">
        <v>21720</v>
      </c>
      <c r="C127" s="46">
        <v>4.4999999999999998E-2</v>
      </c>
      <c r="E127" s="28" t="s">
        <v>13</v>
      </c>
      <c r="F127" s="28"/>
      <c r="J127" s="2"/>
    </row>
    <row r="128" spans="1:10">
      <c r="A128" s="44">
        <f t="shared" si="1"/>
        <v>21750</v>
      </c>
      <c r="B128" s="45">
        <v>21750</v>
      </c>
      <c r="C128" s="46">
        <v>4.4999999999999998E-2</v>
      </c>
      <c r="E128" s="28" t="s">
        <v>13</v>
      </c>
      <c r="F128" s="28"/>
      <c r="J128" s="2"/>
    </row>
    <row r="129" spans="1:10">
      <c r="A129" s="44">
        <f t="shared" si="1"/>
        <v>21781</v>
      </c>
      <c r="B129" s="45">
        <v>21781</v>
      </c>
      <c r="C129" s="46">
        <v>4.4999999999999998E-2</v>
      </c>
      <c r="E129" s="28" t="s">
        <v>13</v>
      </c>
      <c r="F129" s="28"/>
      <c r="J129" s="2"/>
    </row>
    <row r="130" spans="1:10">
      <c r="A130" s="44">
        <f t="shared" si="1"/>
        <v>21812</v>
      </c>
      <c r="B130" s="45">
        <v>21812</v>
      </c>
      <c r="C130" s="46">
        <v>0.05</v>
      </c>
      <c r="E130" s="28" t="s">
        <v>13</v>
      </c>
      <c r="F130" s="28"/>
      <c r="J130" s="2"/>
    </row>
    <row r="131" spans="1:10">
      <c r="A131" s="44">
        <f t="shared" ref="A131:A194" si="2">+B131</f>
        <v>21842</v>
      </c>
      <c r="B131" s="45">
        <v>21842</v>
      </c>
      <c r="C131" s="46">
        <v>0.05</v>
      </c>
      <c r="E131" s="28" t="s">
        <v>13</v>
      </c>
      <c r="F131" s="28"/>
      <c r="J131" s="2"/>
    </row>
    <row r="132" spans="1:10">
      <c r="A132" s="44">
        <f t="shared" si="2"/>
        <v>21873</v>
      </c>
      <c r="B132" s="45">
        <v>21873</v>
      </c>
      <c r="C132" s="46">
        <v>0.05</v>
      </c>
      <c r="E132" s="28" t="s">
        <v>13</v>
      </c>
      <c r="F132" s="28"/>
      <c r="J132" s="2"/>
    </row>
    <row r="133" spans="1:10">
      <c r="A133" s="44">
        <f t="shared" si="2"/>
        <v>21903</v>
      </c>
      <c r="B133" s="45">
        <v>21903</v>
      </c>
      <c r="C133" s="46">
        <v>0.05</v>
      </c>
      <c r="E133" s="28" t="s">
        <v>13</v>
      </c>
      <c r="F133" s="28"/>
      <c r="J133" s="2"/>
    </row>
    <row r="134" spans="1:10">
      <c r="A134" s="44">
        <f t="shared" si="2"/>
        <v>21934</v>
      </c>
      <c r="B134" s="45">
        <v>21934</v>
      </c>
      <c r="C134" s="46">
        <v>0.05</v>
      </c>
      <c r="E134" s="28" t="s">
        <v>13</v>
      </c>
      <c r="F134" s="28"/>
      <c r="J134" s="2"/>
    </row>
    <row r="135" spans="1:10">
      <c r="A135" s="44">
        <f t="shared" si="2"/>
        <v>21965</v>
      </c>
      <c r="B135" s="45">
        <v>21965</v>
      </c>
      <c r="C135" s="46">
        <v>0.05</v>
      </c>
      <c r="E135" s="28" t="s">
        <v>13</v>
      </c>
      <c r="F135" s="28"/>
      <c r="J135" s="2"/>
    </row>
    <row r="136" spans="1:10">
      <c r="A136" s="44">
        <f t="shared" si="2"/>
        <v>21994</v>
      </c>
      <c r="B136" s="45">
        <v>21994</v>
      </c>
      <c r="C136" s="46">
        <v>0.05</v>
      </c>
      <c r="E136" s="28" t="s">
        <v>13</v>
      </c>
      <c r="F136" s="28"/>
      <c r="J136" s="2"/>
    </row>
    <row r="137" spans="1:10">
      <c r="A137" s="44">
        <f t="shared" si="2"/>
        <v>22025</v>
      </c>
      <c r="B137" s="45">
        <v>22025</v>
      </c>
      <c r="C137" s="46">
        <v>0.05</v>
      </c>
      <c r="E137" s="28" t="s">
        <v>13</v>
      </c>
      <c r="F137" s="28"/>
      <c r="J137" s="2"/>
    </row>
    <row r="138" spans="1:10">
      <c r="A138" s="44">
        <f t="shared" si="2"/>
        <v>22055</v>
      </c>
      <c r="B138" s="45">
        <v>22055</v>
      </c>
      <c r="C138" s="46">
        <v>0.05</v>
      </c>
      <c r="E138" s="28" t="s">
        <v>13</v>
      </c>
      <c r="F138" s="28"/>
      <c r="J138" s="2"/>
    </row>
    <row r="139" spans="1:10">
      <c r="A139" s="44">
        <f t="shared" si="2"/>
        <v>22086</v>
      </c>
      <c r="B139" s="45">
        <v>22086</v>
      </c>
      <c r="C139" s="46">
        <v>0.05</v>
      </c>
      <c r="E139" s="28" t="s">
        <v>13</v>
      </c>
      <c r="F139" s="28"/>
      <c r="J139" s="2"/>
    </row>
    <row r="140" spans="1:10">
      <c r="A140" s="44">
        <f t="shared" si="2"/>
        <v>22116</v>
      </c>
      <c r="B140" s="45">
        <v>22116</v>
      </c>
      <c r="C140" s="46">
        <v>0.05</v>
      </c>
      <c r="E140" s="28" t="s">
        <v>13</v>
      </c>
      <c r="F140" s="28"/>
      <c r="J140" s="2"/>
    </row>
    <row r="141" spans="1:10">
      <c r="A141" s="44">
        <f t="shared" si="2"/>
        <v>22147</v>
      </c>
      <c r="B141" s="45">
        <v>22147</v>
      </c>
      <c r="C141" s="46">
        <v>4.8499999999999995E-2</v>
      </c>
      <c r="E141" s="28" t="s">
        <v>13</v>
      </c>
      <c r="F141" s="28"/>
      <c r="J141" s="2"/>
    </row>
    <row r="142" spans="1:10">
      <c r="A142" s="44">
        <f t="shared" si="2"/>
        <v>22178</v>
      </c>
      <c r="B142" s="45">
        <v>22178</v>
      </c>
      <c r="C142" s="46">
        <v>4.4999999999999998E-2</v>
      </c>
      <c r="E142" s="28" t="s">
        <v>13</v>
      </c>
      <c r="F142" s="28"/>
      <c r="J142" s="2"/>
    </row>
    <row r="143" spans="1:10">
      <c r="A143" s="44">
        <f t="shared" si="2"/>
        <v>22208</v>
      </c>
      <c r="B143" s="45">
        <v>22208</v>
      </c>
      <c r="C143" s="46">
        <v>4.4999999999999998E-2</v>
      </c>
      <c r="E143" s="28" t="s">
        <v>13</v>
      </c>
      <c r="F143" s="28"/>
      <c r="J143" s="2"/>
    </row>
    <row r="144" spans="1:10">
      <c r="A144" s="44">
        <f t="shared" si="2"/>
        <v>22239</v>
      </c>
      <c r="B144" s="45">
        <v>22239</v>
      </c>
      <c r="C144" s="46">
        <v>4.4999999999999998E-2</v>
      </c>
      <c r="E144" s="28" t="s">
        <v>13</v>
      </c>
      <c r="F144" s="28"/>
      <c r="J144" s="2"/>
    </row>
    <row r="145" spans="1:10">
      <c r="A145" s="44">
        <f t="shared" si="2"/>
        <v>22269</v>
      </c>
      <c r="B145" s="45">
        <v>22269</v>
      </c>
      <c r="C145" s="46">
        <v>4.4999999999999998E-2</v>
      </c>
      <c r="E145" s="28" t="s">
        <v>13</v>
      </c>
      <c r="F145" s="28"/>
      <c r="J145" s="2"/>
    </row>
    <row r="146" spans="1:10">
      <c r="A146" s="44">
        <f t="shared" si="2"/>
        <v>22300</v>
      </c>
      <c r="B146" s="45">
        <v>22300</v>
      </c>
      <c r="C146" s="46">
        <v>4.4999999999999998E-2</v>
      </c>
      <c r="E146" s="28" t="s">
        <v>13</v>
      </c>
      <c r="F146" s="28"/>
      <c r="J146" s="2"/>
    </row>
    <row r="147" spans="1:10">
      <c r="A147" s="44">
        <f t="shared" si="2"/>
        <v>22331</v>
      </c>
      <c r="B147" s="45">
        <v>22331</v>
      </c>
      <c r="C147" s="46">
        <v>4.4999999999999998E-2</v>
      </c>
      <c r="E147" s="28" t="s">
        <v>13</v>
      </c>
      <c r="F147" s="28"/>
      <c r="J147" s="2"/>
    </row>
    <row r="148" spans="1:10">
      <c r="A148" s="44">
        <f t="shared" si="2"/>
        <v>22359</v>
      </c>
      <c r="B148" s="45">
        <v>22359</v>
      </c>
      <c r="C148" s="46">
        <v>4.4999999999999998E-2</v>
      </c>
      <c r="E148" s="28" t="s">
        <v>13</v>
      </c>
      <c r="F148" s="28"/>
      <c r="J148" s="2"/>
    </row>
    <row r="149" spans="1:10">
      <c r="A149" s="44">
        <f t="shared" si="2"/>
        <v>22390</v>
      </c>
      <c r="B149" s="45">
        <v>22390</v>
      </c>
      <c r="C149" s="46">
        <v>4.4999999999999998E-2</v>
      </c>
      <c r="E149" s="28" t="s">
        <v>13</v>
      </c>
      <c r="F149" s="28"/>
      <c r="J149" s="2"/>
    </row>
    <row r="150" spans="1:10">
      <c r="A150" s="44">
        <f t="shared" si="2"/>
        <v>22420</v>
      </c>
      <c r="B150" s="45">
        <v>22420</v>
      </c>
      <c r="C150" s="46">
        <v>4.4999999999999998E-2</v>
      </c>
      <c r="E150" s="28" t="s">
        <v>13</v>
      </c>
      <c r="F150" s="28"/>
      <c r="J150" s="2"/>
    </row>
    <row r="151" spans="1:10">
      <c r="A151" s="44">
        <f t="shared" si="2"/>
        <v>22451</v>
      </c>
      <c r="B151" s="45">
        <v>22451</v>
      </c>
      <c r="C151" s="46">
        <v>4.4999999999999998E-2</v>
      </c>
      <c r="E151" s="28" t="s">
        <v>13</v>
      </c>
      <c r="F151" s="28"/>
      <c r="J151" s="2"/>
    </row>
    <row r="152" spans="1:10">
      <c r="A152" s="44">
        <f t="shared" si="2"/>
        <v>22481</v>
      </c>
      <c r="B152" s="45">
        <v>22481</v>
      </c>
      <c r="C152" s="46">
        <v>4.4999999999999998E-2</v>
      </c>
      <c r="E152" s="28" t="s">
        <v>13</v>
      </c>
      <c r="F152" s="28"/>
      <c r="J152" s="2"/>
    </row>
    <row r="153" spans="1:10">
      <c r="A153" s="44">
        <f t="shared" si="2"/>
        <v>22512</v>
      </c>
      <c r="B153" s="45">
        <v>22512</v>
      </c>
      <c r="C153" s="46">
        <v>4.4999999999999998E-2</v>
      </c>
      <c r="E153" s="28" t="s">
        <v>13</v>
      </c>
      <c r="F153" s="28"/>
      <c r="J153" s="2"/>
    </row>
    <row r="154" spans="1:10">
      <c r="A154" s="44">
        <f t="shared" si="2"/>
        <v>22543</v>
      </c>
      <c r="B154" s="45">
        <v>22543</v>
      </c>
      <c r="C154" s="46">
        <v>4.4999999999999998E-2</v>
      </c>
      <c r="E154" s="28" t="s">
        <v>13</v>
      </c>
      <c r="F154" s="28"/>
      <c r="J154" s="2"/>
    </row>
    <row r="155" spans="1:10">
      <c r="A155" s="44">
        <f t="shared" si="2"/>
        <v>22573</v>
      </c>
      <c r="B155" s="45">
        <v>22573</v>
      </c>
      <c r="C155" s="46">
        <v>4.4999999999999998E-2</v>
      </c>
      <c r="E155" s="28" t="s">
        <v>13</v>
      </c>
      <c r="F155" s="28"/>
      <c r="J155" s="2"/>
    </row>
    <row r="156" spans="1:10">
      <c r="A156" s="44">
        <f t="shared" si="2"/>
        <v>22604</v>
      </c>
      <c r="B156" s="45">
        <v>22604</v>
      </c>
      <c r="C156" s="46">
        <v>4.4999999999999998E-2</v>
      </c>
      <c r="E156" s="28" t="s">
        <v>13</v>
      </c>
      <c r="F156" s="28"/>
      <c r="J156" s="2"/>
    </row>
    <row r="157" spans="1:10">
      <c r="A157" s="44">
        <f t="shared" si="2"/>
        <v>22634</v>
      </c>
      <c r="B157" s="45">
        <v>22634</v>
      </c>
      <c r="C157" s="46">
        <v>4.4999999999999998E-2</v>
      </c>
      <c r="E157" s="28" t="s">
        <v>13</v>
      </c>
      <c r="F157" s="28"/>
      <c r="J157" s="2"/>
    </row>
    <row r="158" spans="1:10">
      <c r="A158" s="44">
        <f t="shared" si="2"/>
        <v>22665</v>
      </c>
      <c r="B158" s="45">
        <v>22665</v>
      </c>
      <c r="C158" s="46">
        <v>4.4999999999999998E-2</v>
      </c>
      <c r="E158" s="28" t="s">
        <v>13</v>
      </c>
      <c r="F158" s="28"/>
      <c r="J158" s="2"/>
    </row>
    <row r="159" spans="1:10">
      <c r="A159" s="44">
        <f t="shared" si="2"/>
        <v>22696</v>
      </c>
      <c r="B159" s="45">
        <v>22696</v>
      </c>
      <c r="C159" s="46">
        <v>4.4999999999999998E-2</v>
      </c>
      <c r="E159" s="28" t="s">
        <v>13</v>
      </c>
      <c r="F159" s="28"/>
      <c r="J159" s="2"/>
    </row>
    <row r="160" spans="1:10">
      <c r="A160" s="44">
        <f t="shared" si="2"/>
        <v>22724</v>
      </c>
      <c r="B160" s="45">
        <v>22724</v>
      </c>
      <c r="C160" s="46">
        <v>4.4999999999999998E-2</v>
      </c>
      <c r="E160" s="28" t="s">
        <v>13</v>
      </c>
      <c r="F160" s="28"/>
      <c r="J160" s="2"/>
    </row>
    <row r="161" spans="1:10">
      <c r="A161" s="44">
        <f t="shared" si="2"/>
        <v>22755</v>
      </c>
      <c r="B161" s="45">
        <v>22755</v>
      </c>
      <c r="C161" s="46">
        <v>4.4999999999999998E-2</v>
      </c>
      <c r="E161" s="28" t="s">
        <v>13</v>
      </c>
      <c r="F161" s="28"/>
      <c r="J161" s="2"/>
    </row>
    <row r="162" spans="1:10">
      <c r="A162" s="44">
        <f t="shared" si="2"/>
        <v>22785</v>
      </c>
      <c r="B162" s="45">
        <v>22785</v>
      </c>
      <c r="C162" s="46">
        <v>4.4999999999999998E-2</v>
      </c>
      <c r="E162" s="28" t="s">
        <v>13</v>
      </c>
      <c r="F162" s="28"/>
      <c r="J162" s="2"/>
    </row>
    <row r="163" spans="1:10">
      <c r="A163" s="44">
        <f t="shared" si="2"/>
        <v>22816</v>
      </c>
      <c r="B163" s="45">
        <v>22816</v>
      </c>
      <c r="C163" s="46">
        <v>4.4999999999999998E-2</v>
      </c>
      <c r="E163" s="28" t="s">
        <v>13</v>
      </c>
      <c r="F163" s="28"/>
      <c r="J163" s="2"/>
    </row>
    <row r="164" spans="1:10">
      <c r="A164" s="44">
        <f t="shared" si="2"/>
        <v>22846</v>
      </c>
      <c r="B164" s="45">
        <v>22846</v>
      </c>
      <c r="C164" s="46">
        <v>4.4999999999999998E-2</v>
      </c>
      <c r="E164" s="28" t="s">
        <v>13</v>
      </c>
      <c r="F164" s="28"/>
      <c r="J164" s="2"/>
    </row>
    <row r="165" spans="1:10">
      <c r="A165" s="44">
        <f t="shared" si="2"/>
        <v>22877</v>
      </c>
      <c r="B165" s="45">
        <v>22877</v>
      </c>
      <c r="C165" s="46">
        <v>4.4999999999999998E-2</v>
      </c>
      <c r="E165" s="28" t="s">
        <v>13</v>
      </c>
      <c r="F165" s="28"/>
      <c r="J165" s="2"/>
    </row>
    <row r="166" spans="1:10">
      <c r="A166" s="44">
        <f t="shared" si="2"/>
        <v>22908</v>
      </c>
      <c r="B166" s="45">
        <v>22908</v>
      </c>
      <c r="C166" s="46">
        <v>4.4999999999999998E-2</v>
      </c>
      <c r="E166" s="28" t="s">
        <v>13</v>
      </c>
      <c r="F166" s="28"/>
      <c r="J166" s="2"/>
    </row>
    <row r="167" spans="1:10">
      <c r="A167" s="44">
        <f t="shared" si="2"/>
        <v>22938</v>
      </c>
      <c r="B167" s="45">
        <v>22938</v>
      </c>
      <c r="C167" s="46">
        <v>4.4999999999999998E-2</v>
      </c>
      <c r="E167" s="28" t="s">
        <v>13</v>
      </c>
      <c r="F167" s="28"/>
      <c r="J167" s="2"/>
    </row>
    <row r="168" spans="1:10">
      <c r="A168" s="44">
        <f t="shared" si="2"/>
        <v>22969</v>
      </c>
      <c r="B168" s="45">
        <v>22969</v>
      </c>
      <c r="C168" s="46">
        <v>4.4999999999999998E-2</v>
      </c>
      <c r="E168" s="28" t="s">
        <v>13</v>
      </c>
      <c r="F168" s="28"/>
      <c r="J168" s="2"/>
    </row>
    <row r="169" spans="1:10">
      <c r="A169" s="44">
        <f t="shared" si="2"/>
        <v>22999</v>
      </c>
      <c r="B169" s="45">
        <v>22999</v>
      </c>
      <c r="C169" s="46">
        <v>4.4999999999999998E-2</v>
      </c>
      <c r="E169" s="28" t="s">
        <v>13</v>
      </c>
      <c r="F169" s="28"/>
      <c r="J169" s="2"/>
    </row>
    <row r="170" spans="1:10">
      <c r="A170" s="44">
        <f t="shared" si="2"/>
        <v>23030</v>
      </c>
      <c r="B170" s="45">
        <v>23030</v>
      </c>
      <c r="C170" s="46">
        <v>4.4999999999999998E-2</v>
      </c>
      <c r="E170" s="28" t="s">
        <v>13</v>
      </c>
      <c r="F170" s="28"/>
      <c r="J170" s="2"/>
    </row>
    <row r="171" spans="1:10">
      <c r="A171" s="44">
        <f t="shared" si="2"/>
        <v>23061</v>
      </c>
      <c r="B171" s="45">
        <v>23061</v>
      </c>
      <c r="C171" s="46">
        <v>4.4999999999999998E-2</v>
      </c>
      <c r="E171" s="28" t="s">
        <v>13</v>
      </c>
      <c r="F171" s="28"/>
      <c r="J171" s="2"/>
    </row>
    <row r="172" spans="1:10">
      <c r="A172" s="44">
        <f t="shared" si="2"/>
        <v>23089</v>
      </c>
      <c r="B172" s="45">
        <v>23089</v>
      </c>
      <c r="C172" s="46">
        <v>4.4999999999999998E-2</v>
      </c>
      <c r="E172" s="28" t="s">
        <v>13</v>
      </c>
      <c r="F172" s="28"/>
      <c r="J172" s="2"/>
    </row>
    <row r="173" spans="1:10">
      <c r="A173" s="44">
        <f t="shared" si="2"/>
        <v>23120</v>
      </c>
      <c r="B173" s="45">
        <v>23120</v>
      </c>
      <c r="C173" s="46">
        <v>4.4999999999999998E-2</v>
      </c>
      <c r="E173" s="28" t="s">
        <v>13</v>
      </c>
      <c r="F173" s="28"/>
      <c r="J173" s="2"/>
    </row>
    <row r="174" spans="1:10">
      <c r="A174" s="44">
        <f t="shared" si="2"/>
        <v>23150</v>
      </c>
      <c r="B174" s="45">
        <v>23150</v>
      </c>
      <c r="C174" s="46">
        <v>4.4999999999999998E-2</v>
      </c>
      <c r="E174" s="28" t="s">
        <v>13</v>
      </c>
      <c r="F174" s="28"/>
      <c r="J174" s="2"/>
    </row>
    <row r="175" spans="1:10">
      <c r="A175" s="44">
        <f t="shared" si="2"/>
        <v>23181</v>
      </c>
      <c r="B175" s="45">
        <v>23181</v>
      </c>
      <c r="C175" s="46">
        <v>4.4999999999999998E-2</v>
      </c>
      <c r="E175" s="28" t="s">
        <v>13</v>
      </c>
      <c r="F175" s="28"/>
      <c r="J175" s="2"/>
    </row>
    <row r="176" spans="1:10">
      <c r="A176" s="44">
        <f t="shared" si="2"/>
        <v>23211</v>
      </c>
      <c r="B176" s="45">
        <v>23211</v>
      </c>
      <c r="C176" s="46">
        <v>4.4999999999999998E-2</v>
      </c>
      <c r="E176" s="28" t="s">
        <v>13</v>
      </c>
      <c r="F176" s="28"/>
      <c r="J176" s="2"/>
    </row>
    <row r="177" spans="1:10">
      <c r="A177" s="44">
        <f t="shared" si="2"/>
        <v>23242</v>
      </c>
      <c r="B177" s="45">
        <v>23242</v>
      </c>
      <c r="C177" s="46">
        <v>4.4999999999999998E-2</v>
      </c>
      <c r="E177" s="28" t="s">
        <v>13</v>
      </c>
      <c r="F177" s="28"/>
      <c r="J177" s="2"/>
    </row>
    <row r="178" spans="1:10">
      <c r="A178" s="44">
        <f t="shared" si="2"/>
        <v>23273</v>
      </c>
      <c r="B178" s="45">
        <v>23273</v>
      </c>
      <c r="C178" s="46">
        <v>4.4999999999999998E-2</v>
      </c>
      <c r="E178" s="28" t="s">
        <v>13</v>
      </c>
      <c r="F178" s="28"/>
      <c r="J178" s="2"/>
    </row>
    <row r="179" spans="1:10">
      <c r="A179" s="44">
        <f t="shared" si="2"/>
        <v>23303</v>
      </c>
      <c r="B179" s="45">
        <v>23303</v>
      </c>
      <c r="C179" s="46">
        <v>4.4999999999999998E-2</v>
      </c>
      <c r="E179" s="28" t="s">
        <v>13</v>
      </c>
      <c r="F179" s="28"/>
      <c r="J179" s="2"/>
    </row>
    <row r="180" spans="1:10">
      <c r="A180" s="44">
        <f t="shared" si="2"/>
        <v>23334</v>
      </c>
      <c r="B180" s="45">
        <v>23334</v>
      </c>
      <c r="C180" s="46">
        <v>4.4999999999999998E-2</v>
      </c>
      <c r="E180" s="28" t="s">
        <v>13</v>
      </c>
      <c r="F180" s="28"/>
      <c r="J180" s="2"/>
    </row>
    <row r="181" spans="1:10">
      <c r="A181" s="44">
        <f t="shared" si="2"/>
        <v>23364</v>
      </c>
      <c r="B181" s="45">
        <v>23364</v>
      </c>
      <c r="C181" s="46">
        <v>4.4999999999999998E-2</v>
      </c>
      <c r="E181" s="28" t="s">
        <v>13</v>
      </c>
      <c r="F181" s="28"/>
      <c r="J181" s="2"/>
    </row>
    <row r="182" spans="1:10">
      <c r="A182" s="44">
        <f t="shared" si="2"/>
        <v>23395</v>
      </c>
      <c r="B182" s="45">
        <v>23395</v>
      </c>
      <c r="C182" s="46">
        <v>4.4999999999999998E-2</v>
      </c>
      <c r="E182" s="28" t="s">
        <v>13</v>
      </c>
      <c r="F182" s="28"/>
      <c r="J182" s="2"/>
    </row>
    <row r="183" spans="1:10">
      <c r="A183" s="44">
        <f t="shared" si="2"/>
        <v>23426</v>
      </c>
      <c r="B183" s="45">
        <v>23426</v>
      </c>
      <c r="C183" s="46">
        <v>4.4999999999999998E-2</v>
      </c>
      <c r="E183" s="28" t="s">
        <v>13</v>
      </c>
      <c r="F183" s="28"/>
      <c r="J183" s="2"/>
    </row>
    <row r="184" spans="1:10">
      <c r="A184" s="44">
        <f t="shared" si="2"/>
        <v>23455</v>
      </c>
      <c r="B184" s="45">
        <v>23455</v>
      </c>
      <c r="C184" s="46">
        <v>4.4999999999999998E-2</v>
      </c>
      <c r="E184" s="28" t="s">
        <v>13</v>
      </c>
      <c r="F184" s="28"/>
      <c r="J184" s="2"/>
    </row>
    <row r="185" spans="1:10">
      <c r="A185" s="44">
        <f t="shared" si="2"/>
        <v>23486</v>
      </c>
      <c r="B185" s="45">
        <v>23486</v>
      </c>
      <c r="C185" s="46">
        <v>4.4999999999999998E-2</v>
      </c>
      <c r="E185" s="28" t="s">
        <v>13</v>
      </c>
      <c r="F185" s="28"/>
      <c r="J185" s="2"/>
    </row>
    <row r="186" spans="1:10">
      <c r="A186" s="44">
        <f t="shared" si="2"/>
        <v>23516</v>
      </c>
      <c r="B186" s="45">
        <v>23516</v>
      </c>
      <c r="C186" s="46">
        <v>4.4999999999999998E-2</v>
      </c>
      <c r="E186" s="28" t="s">
        <v>13</v>
      </c>
      <c r="F186" s="28"/>
      <c r="J186" s="2"/>
    </row>
    <row r="187" spans="1:10">
      <c r="A187" s="44">
        <f t="shared" si="2"/>
        <v>23547</v>
      </c>
      <c r="B187" s="45">
        <v>23547</v>
      </c>
      <c r="C187" s="46">
        <v>4.4999999999999998E-2</v>
      </c>
      <c r="E187" s="28" t="s">
        <v>13</v>
      </c>
      <c r="F187" s="28"/>
      <c r="J187" s="2"/>
    </row>
    <row r="188" spans="1:10">
      <c r="A188" s="44">
        <f t="shared" si="2"/>
        <v>23577</v>
      </c>
      <c r="B188" s="45">
        <v>23577</v>
      </c>
      <c r="C188" s="46">
        <v>4.4999999999999998E-2</v>
      </c>
      <c r="E188" s="28" t="s">
        <v>13</v>
      </c>
      <c r="F188" s="28"/>
      <c r="J188" s="2"/>
    </row>
    <row r="189" spans="1:10">
      <c r="A189" s="44">
        <f t="shared" si="2"/>
        <v>23608</v>
      </c>
      <c r="B189" s="45">
        <v>23608</v>
      </c>
      <c r="C189" s="46">
        <v>4.4999999999999998E-2</v>
      </c>
      <c r="E189" s="28" t="s">
        <v>13</v>
      </c>
      <c r="F189" s="28"/>
      <c r="J189" s="2"/>
    </row>
    <row r="190" spans="1:10">
      <c r="A190" s="44">
        <f t="shared" si="2"/>
        <v>23639</v>
      </c>
      <c r="B190" s="45">
        <v>23639</v>
      </c>
      <c r="C190" s="46">
        <v>4.4999999999999998E-2</v>
      </c>
      <c r="E190" s="28" t="s">
        <v>13</v>
      </c>
      <c r="F190" s="28"/>
      <c r="J190" s="2"/>
    </row>
    <row r="191" spans="1:10">
      <c r="A191" s="44">
        <f t="shared" si="2"/>
        <v>23669</v>
      </c>
      <c r="B191" s="45">
        <v>23669</v>
      </c>
      <c r="C191" s="46">
        <v>4.4999999999999998E-2</v>
      </c>
      <c r="E191" s="28" t="s">
        <v>13</v>
      </c>
      <c r="F191" s="28"/>
      <c r="J191" s="2"/>
    </row>
    <row r="192" spans="1:10">
      <c r="A192" s="44">
        <f t="shared" si="2"/>
        <v>23700</v>
      </c>
      <c r="B192" s="45">
        <v>23700</v>
      </c>
      <c r="C192" s="46">
        <v>4.4999999999999998E-2</v>
      </c>
      <c r="E192" s="28" t="s">
        <v>13</v>
      </c>
      <c r="F192" s="28"/>
      <c r="J192" s="2"/>
    </row>
    <row r="193" spans="1:10">
      <c r="A193" s="44">
        <f t="shared" si="2"/>
        <v>23730</v>
      </c>
      <c r="B193" s="45">
        <v>23730</v>
      </c>
      <c r="C193" s="46">
        <v>4.4999999999999998E-2</v>
      </c>
      <c r="E193" s="28" t="s">
        <v>13</v>
      </c>
      <c r="F193" s="28"/>
      <c r="J193" s="2"/>
    </row>
    <row r="194" spans="1:10">
      <c r="A194" s="44">
        <f t="shared" si="2"/>
        <v>23761</v>
      </c>
      <c r="B194" s="45">
        <v>23761</v>
      </c>
      <c r="C194" s="46">
        <v>4.4999999999999998E-2</v>
      </c>
      <c r="E194" s="28" t="s">
        <v>13</v>
      </c>
      <c r="F194" s="28"/>
      <c r="J194" s="2"/>
    </row>
    <row r="195" spans="1:10">
      <c r="A195" s="44">
        <f t="shared" ref="A195:A258" si="3">+B195</f>
        <v>23792</v>
      </c>
      <c r="B195" s="45">
        <v>23792</v>
      </c>
      <c r="C195" s="46">
        <v>4.4999999999999998E-2</v>
      </c>
      <c r="E195" s="28" t="s">
        <v>13</v>
      </c>
      <c r="F195" s="28"/>
      <c r="J195" s="2"/>
    </row>
    <row r="196" spans="1:10">
      <c r="A196" s="44">
        <f t="shared" si="3"/>
        <v>23820</v>
      </c>
      <c r="B196" s="45">
        <v>23820</v>
      </c>
      <c r="C196" s="46">
        <v>4.4999999999999998E-2</v>
      </c>
      <c r="E196" s="28" t="s">
        <v>13</v>
      </c>
      <c r="F196" s="28"/>
      <c r="J196" s="2"/>
    </row>
    <row r="197" spans="1:10">
      <c r="A197" s="44">
        <f t="shared" si="3"/>
        <v>23851</v>
      </c>
      <c r="B197" s="45">
        <v>23851</v>
      </c>
      <c r="C197" s="46">
        <v>4.4999999999999998E-2</v>
      </c>
      <c r="E197" s="28" t="s">
        <v>13</v>
      </c>
      <c r="F197" s="28"/>
      <c r="J197" s="2"/>
    </row>
    <row r="198" spans="1:10">
      <c r="A198" s="44">
        <f t="shared" si="3"/>
        <v>23881</v>
      </c>
      <c r="B198" s="45">
        <v>23881</v>
      </c>
      <c r="C198" s="46">
        <v>4.4999999999999998E-2</v>
      </c>
      <c r="E198" s="28" t="s">
        <v>13</v>
      </c>
      <c r="F198" s="28"/>
      <c r="J198" s="2"/>
    </row>
    <row r="199" spans="1:10">
      <c r="A199" s="44">
        <f t="shared" si="3"/>
        <v>23912</v>
      </c>
      <c r="B199" s="45">
        <v>23912</v>
      </c>
      <c r="C199" s="46">
        <v>4.4999999999999998E-2</v>
      </c>
      <c r="E199" s="28" t="s">
        <v>13</v>
      </c>
      <c r="F199" s="28"/>
      <c r="J199" s="2"/>
    </row>
    <row r="200" spans="1:10">
      <c r="A200" s="44">
        <f t="shared" si="3"/>
        <v>23942</v>
      </c>
      <c r="B200" s="45">
        <v>23942</v>
      </c>
      <c r="C200" s="46">
        <v>4.4999999999999998E-2</v>
      </c>
      <c r="E200" s="28" t="s">
        <v>13</v>
      </c>
      <c r="F200" s="28"/>
      <c r="J200" s="2"/>
    </row>
    <row r="201" spans="1:10">
      <c r="A201" s="44">
        <f t="shared" si="3"/>
        <v>23973</v>
      </c>
      <c r="B201" s="45">
        <v>23973</v>
      </c>
      <c r="C201" s="46">
        <v>4.4999999999999998E-2</v>
      </c>
      <c r="E201" s="28" t="s">
        <v>13</v>
      </c>
      <c r="F201" s="28"/>
      <c r="J201" s="2"/>
    </row>
    <row r="202" spans="1:10">
      <c r="A202" s="44">
        <f t="shared" si="3"/>
        <v>24004</v>
      </c>
      <c r="B202" s="45">
        <v>24004</v>
      </c>
      <c r="C202" s="46">
        <v>4.4999999999999998E-2</v>
      </c>
      <c r="E202" s="28" t="s">
        <v>13</v>
      </c>
      <c r="F202" s="28"/>
      <c r="J202" s="2"/>
    </row>
    <row r="203" spans="1:10">
      <c r="A203" s="44">
        <f t="shared" si="3"/>
        <v>24034</v>
      </c>
      <c r="B203" s="45">
        <v>24034</v>
      </c>
      <c r="C203" s="46">
        <v>4.4999999999999998E-2</v>
      </c>
      <c r="E203" s="28" t="s">
        <v>13</v>
      </c>
      <c r="F203" s="28"/>
      <c r="J203" s="2"/>
    </row>
    <row r="204" spans="1:10">
      <c r="A204" s="44">
        <f t="shared" si="3"/>
        <v>24065</v>
      </c>
      <c r="B204" s="45">
        <v>24065</v>
      </c>
      <c r="C204" s="46">
        <v>4.4999999999999998E-2</v>
      </c>
      <c r="E204" s="28" t="s">
        <v>13</v>
      </c>
      <c r="F204" s="28"/>
      <c r="J204" s="2"/>
    </row>
    <row r="205" spans="1:10">
      <c r="A205" s="44">
        <f t="shared" si="3"/>
        <v>24095</v>
      </c>
      <c r="B205" s="45">
        <v>24095</v>
      </c>
      <c r="C205" s="46">
        <v>4.9200000000000001E-2</v>
      </c>
      <c r="E205" s="28" t="s">
        <v>13</v>
      </c>
      <c r="F205" s="28"/>
      <c r="J205" s="2"/>
    </row>
    <row r="206" spans="1:10">
      <c r="A206" s="44">
        <f t="shared" si="3"/>
        <v>24126</v>
      </c>
      <c r="B206" s="45">
        <v>24126</v>
      </c>
      <c r="C206" s="46">
        <v>0.05</v>
      </c>
      <c r="E206" s="28" t="s">
        <v>13</v>
      </c>
      <c r="F206" s="28"/>
      <c r="J206" s="2"/>
    </row>
    <row r="207" spans="1:10">
      <c r="A207" s="44">
        <f t="shared" si="3"/>
        <v>24157</v>
      </c>
      <c r="B207" s="45">
        <v>24157</v>
      </c>
      <c r="C207" s="46">
        <v>0.05</v>
      </c>
      <c r="E207" s="28" t="s">
        <v>13</v>
      </c>
      <c r="F207" s="28"/>
      <c r="J207" s="2"/>
    </row>
    <row r="208" spans="1:10">
      <c r="A208" s="44">
        <f t="shared" si="3"/>
        <v>24185</v>
      </c>
      <c r="B208" s="45">
        <v>24185</v>
      </c>
      <c r="C208" s="46">
        <v>5.3499999999999999E-2</v>
      </c>
      <c r="E208" s="28" t="s">
        <v>13</v>
      </c>
      <c r="F208" s="28"/>
      <c r="J208" s="2"/>
    </row>
    <row r="209" spans="1:10">
      <c r="A209" s="44">
        <f t="shared" si="3"/>
        <v>24216</v>
      </c>
      <c r="B209" s="45">
        <v>24216</v>
      </c>
      <c r="C209" s="46">
        <v>5.5E-2</v>
      </c>
      <c r="E209" s="28" t="s">
        <v>13</v>
      </c>
      <c r="F209" s="28"/>
      <c r="J209" s="2"/>
    </row>
    <row r="210" spans="1:10">
      <c r="A210" s="44">
        <f t="shared" si="3"/>
        <v>24246</v>
      </c>
      <c r="B210" s="45">
        <v>24246</v>
      </c>
      <c r="C210" s="46">
        <v>5.5E-2</v>
      </c>
      <c r="E210" s="28" t="s">
        <v>13</v>
      </c>
      <c r="F210" s="28"/>
      <c r="J210" s="2"/>
    </row>
    <row r="211" spans="1:10">
      <c r="A211" s="44">
        <f t="shared" si="3"/>
        <v>24277</v>
      </c>
      <c r="B211" s="45">
        <v>24277</v>
      </c>
      <c r="C211" s="46">
        <v>5.5199999999999999E-2</v>
      </c>
      <c r="E211" s="28" t="s">
        <v>13</v>
      </c>
      <c r="F211" s="28"/>
      <c r="J211" s="2"/>
    </row>
    <row r="212" spans="1:10">
      <c r="A212" s="44">
        <f t="shared" si="3"/>
        <v>24307</v>
      </c>
      <c r="B212" s="45">
        <v>24307</v>
      </c>
      <c r="C212" s="46">
        <v>5.7500000000000002E-2</v>
      </c>
      <c r="E212" s="28" t="s">
        <v>13</v>
      </c>
      <c r="F212" s="28"/>
      <c r="J212" s="2"/>
    </row>
    <row r="213" spans="1:10">
      <c r="A213" s="44">
        <f t="shared" si="3"/>
        <v>24338</v>
      </c>
      <c r="B213" s="45">
        <v>24338</v>
      </c>
      <c r="C213" s="46">
        <v>5.8799999999999998E-2</v>
      </c>
      <c r="E213" s="28" t="s">
        <v>13</v>
      </c>
      <c r="F213" s="28"/>
      <c r="J213" s="2"/>
    </row>
    <row r="214" spans="1:10">
      <c r="A214" s="44">
        <f t="shared" si="3"/>
        <v>24369</v>
      </c>
      <c r="B214" s="45">
        <v>24369</v>
      </c>
      <c r="C214" s="46">
        <v>0.06</v>
      </c>
      <c r="E214" s="28" t="s">
        <v>13</v>
      </c>
      <c r="F214" s="28"/>
      <c r="J214" s="2"/>
    </row>
    <row r="215" spans="1:10">
      <c r="A215" s="44">
        <f t="shared" si="3"/>
        <v>24399</v>
      </c>
      <c r="B215" s="45">
        <v>24399</v>
      </c>
      <c r="C215" s="46">
        <v>0.06</v>
      </c>
      <c r="E215" s="28" t="s">
        <v>13</v>
      </c>
      <c r="F215" s="28"/>
      <c r="J215" s="2"/>
    </row>
    <row r="216" spans="1:10">
      <c r="A216" s="44">
        <f t="shared" si="3"/>
        <v>24430</v>
      </c>
      <c r="B216" s="45">
        <v>24430</v>
      </c>
      <c r="C216" s="46">
        <v>0.06</v>
      </c>
      <c r="E216" s="28" t="s">
        <v>13</v>
      </c>
      <c r="F216" s="28"/>
      <c r="J216" s="2"/>
    </row>
    <row r="217" spans="1:10">
      <c r="A217" s="44">
        <f t="shared" si="3"/>
        <v>24460</v>
      </c>
      <c r="B217" s="45">
        <v>24460</v>
      </c>
      <c r="C217" s="46">
        <v>0.06</v>
      </c>
      <c r="E217" s="28" t="s">
        <v>13</v>
      </c>
      <c r="F217" s="28"/>
      <c r="J217" s="2"/>
    </row>
    <row r="218" spans="1:10">
      <c r="A218" s="44">
        <f t="shared" si="3"/>
        <v>24491</v>
      </c>
      <c r="B218" s="45">
        <v>24491</v>
      </c>
      <c r="C218" s="46">
        <v>5.96E-2</v>
      </c>
      <c r="E218" s="28" t="s">
        <v>13</v>
      </c>
      <c r="F218" s="28"/>
      <c r="J218" s="2"/>
    </row>
    <row r="219" spans="1:10">
      <c r="A219" s="44">
        <f t="shared" si="3"/>
        <v>24522</v>
      </c>
      <c r="B219" s="45">
        <v>24522</v>
      </c>
      <c r="C219" s="46">
        <v>5.7500000000000002E-2</v>
      </c>
      <c r="E219" s="28" t="s">
        <v>13</v>
      </c>
      <c r="F219" s="28"/>
      <c r="J219" s="2"/>
    </row>
    <row r="220" spans="1:10">
      <c r="A220" s="44">
        <f t="shared" si="3"/>
        <v>24550</v>
      </c>
      <c r="B220" s="45">
        <v>24550</v>
      </c>
      <c r="C220" s="46">
        <v>5.7099999999999998E-2</v>
      </c>
      <c r="E220" s="28" t="s">
        <v>13</v>
      </c>
      <c r="F220" s="28"/>
      <c r="J220" s="2"/>
    </row>
    <row r="221" spans="1:10">
      <c r="A221" s="44">
        <f t="shared" si="3"/>
        <v>24581</v>
      </c>
      <c r="B221" s="45">
        <v>24581</v>
      </c>
      <c r="C221" s="46">
        <v>5.5E-2</v>
      </c>
      <c r="E221" s="28" t="s">
        <v>13</v>
      </c>
      <c r="F221" s="28"/>
      <c r="J221" s="2"/>
    </row>
    <row r="222" spans="1:10">
      <c r="A222" s="44">
        <f t="shared" si="3"/>
        <v>24611</v>
      </c>
      <c r="B222" s="45">
        <v>24611</v>
      </c>
      <c r="C222" s="46">
        <v>5.5E-2</v>
      </c>
      <c r="E222" s="28" t="s">
        <v>13</v>
      </c>
      <c r="F222" s="28"/>
      <c r="J222" s="2"/>
    </row>
    <row r="223" spans="1:10">
      <c r="A223" s="44">
        <f t="shared" si="3"/>
        <v>24642</v>
      </c>
      <c r="B223" s="45">
        <v>24642</v>
      </c>
      <c r="C223" s="46">
        <v>5.5E-2</v>
      </c>
      <c r="E223" s="28" t="s">
        <v>13</v>
      </c>
      <c r="F223" s="28"/>
      <c r="J223" s="2"/>
    </row>
    <row r="224" spans="1:10">
      <c r="A224" s="44">
        <f t="shared" si="3"/>
        <v>24672</v>
      </c>
      <c r="B224" s="45">
        <v>24672</v>
      </c>
      <c r="C224" s="46">
        <v>5.5E-2</v>
      </c>
      <c r="E224" s="28" t="s">
        <v>13</v>
      </c>
      <c r="F224" s="28"/>
      <c r="J224" s="2"/>
    </row>
    <row r="225" spans="1:10">
      <c r="A225" s="44">
        <f t="shared" si="3"/>
        <v>24703</v>
      </c>
      <c r="B225" s="45">
        <v>24703</v>
      </c>
      <c r="C225" s="46">
        <v>5.5E-2</v>
      </c>
      <c r="E225" s="28" t="s">
        <v>13</v>
      </c>
      <c r="F225" s="28"/>
      <c r="J225" s="2"/>
    </row>
    <row r="226" spans="1:10">
      <c r="A226" s="44">
        <f t="shared" si="3"/>
        <v>24734</v>
      </c>
      <c r="B226" s="45">
        <v>24734</v>
      </c>
      <c r="C226" s="46">
        <v>5.5E-2</v>
      </c>
      <c r="E226" s="28" t="s">
        <v>13</v>
      </c>
      <c r="F226" s="28"/>
      <c r="J226" s="2"/>
    </row>
    <row r="227" spans="1:10">
      <c r="A227" s="44">
        <f t="shared" si="3"/>
        <v>24764</v>
      </c>
      <c r="B227" s="45">
        <v>24764</v>
      </c>
      <c r="C227" s="46">
        <v>5.5E-2</v>
      </c>
      <c r="E227" s="28" t="s">
        <v>13</v>
      </c>
      <c r="F227" s="28"/>
      <c r="J227" s="2"/>
    </row>
    <row r="228" spans="1:10">
      <c r="A228" s="44">
        <f t="shared" si="3"/>
        <v>24795</v>
      </c>
      <c r="B228" s="45">
        <v>24795</v>
      </c>
      <c r="C228" s="46">
        <v>5.6799999999999996E-2</v>
      </c>
      <c r="E228" s="28" t="s">
        <v>13</v>
      </c>
      <c r="F228" s="28"/>
      <c r="J228" s="2"/>
    </row>
    <row r="229" spans="1:10">
      <c r="A229" s="44">
        <f t="shared" si="3"/>
        <v>24825</v>
      </c>
      <c r="B229" s="45">
        <v>24825</v>
      </c>
      <c r="C229" s="46">
        <v>0.06</v>
      </c>
      <c r="E229" s="28" t="s">
        <v>13</v>
      </c>
      <c r="F229" s="28"/>
      <c r="J229" s="2"/>
    </row>
    <row r="230" spans="1:10">
      <c r="A230" s="44">
        <f t="shared" si="3"/>
        <v>24856</v>
      </c>
      <c r="B230" s="45">
        <v>24856</v>
      </c>
      <c r="C230" s="46">
        <v>0.06</v>
      </c>
      <c r="E230" s="28" t="s">
        <v>13</v>
      </c>
      <c r="F230" s="28"/>
      <c r="J230" s="2"/>
    </row>
    <row r="231" spans="1:10">
      <c r="A231" s="44">
        <f t="shared" si="3"/>
        <v>24887</v>
      </c>
      <c r="B231" s="45">
        <v>24887</v>
      </c>
      <c r="C231" s="46">
        <v>0.06</v>
      </c>
      <c r="E231" s="28" t="s">
        <v>13</v>
      </c>
      <c r="F231" s="28"/>
      <c r="J231" s="2"/>
    </row>
    <row r="232" spans="1:10">
      <c r="A232" s="44">
        <f t="shared" si="3"/>
        <v>24916</v>
      </c>
      <c r="B232" s="45">
        <v>24916</v>
      </c>
      <c r="C232" s="46">
        <v>0.06</v>
      </c>
      <c r="E232" s="28" t="s">
        <v>13</v>
      </c>
      <c r="F232" s="28"/>
      <c r="J232" s="2"/>
    </row>
    <row r="233" spans="1:10">
      <c r="A233" s="44">
        <f t="shared" si="3"/>
        <v>24947</v>
      </c>
      <c r="B233" s="45">
        <v>24947</v>
      </c>
      <c r="C233" s="46">
        <v>6.2E-2</v>
      </c>
      <c r="E233" s="28" t="s">
        <v>13</v>
      </c>
      <c r="F233" s="28"/>
      <c r="J233" s="2"/>
    </row>
    <row r="234" spans="1:10">
      <c r="A234" s="44">
        <f t="shared" si="3"/>
        <v>24977</v>
      </c>
      <c r="B234" s="45">
        <v>24977</v>
      </c>
      <c r="C234" s="46">
        <v>6.5000000000000002E-2</v>
      </c>
      <c r="E234" s="28" t="s">
        <v>13</v>
      </c>
      <c r="F234" s="28"/>
      <c r="J234" s="2"/>
    </row>
    <row r="235" spans="1:10">
      <c r="A235" s="44">
        <f t="shared" si="3"/>
        <v>25008</v>
      </c>
      <c r="B235" s="45">
        <v>25008</v>
      </c>
      <c r="C235" s="46">
        <v>6.5000000000000002E-2</v>
      </c>
      <c r="E235" s="28" t="s">
        <v>13</v>
      </c>
      <c r="F235" s="28"/>
      <c r="J235" s="2"/>
    </row>
    <row r="236" spans="1:10">
      <c r="A236" s="44">
        <f t="shared" si="3"/>
        <v>25038</v>
      </c>
      <c r="B236" s="45">
        <v>25038</v>
      </c>
      <c r="C236" s="46">
        <v>6.5000000000000002E-2</v>
      </c>
      <c r="E236" s="28" t="s">
        <v>13</v>
      </c>
      <c r="F236" s="28"/>
      <c r="J236" s="2"/>
    </row>
    <row r="237" spans="1:10">
      <c r="A237" s="44">
        <f t="shared" si="3"/>
        <v>25069</v>
      </c>
      <c r="B237" s="45">
        <v>25069</v>
      </c>
      <c r="C237" s="46">
        <v>6.5000000000000002E-2</v>
      </c>
      <c r="E237" s="28" t="s">
        <v>13</v>
      </c>
      <c r="F237" s="28"/>
      <c r="J237" s="2"/>
    </row>
    <row r="238" spans="1:10">
      <c r="A238" s="44">
        <f t="shared" si="3"/>
        <v>25100</v>
      </c>
      <c r="B238" s="45">
        <v>25100</v>
      </c>
      <c r="C238" s="46">
        <v>6.4500000000000002E-2</v>
      </c>
      <c r="E238" s="28" t="s">
        <v>13</v>
      </c>
      <c r="F238" s="28"/>
      <c r="J238" s="2"/>
    </row>
    <row r="239" spans="1:10">
      <c r="A239" s="44">
        <f t="shared" si="3"/>
        <v>25130</v>
      </c>
      <c r="B239" s="45">
        <v>25130</v>
      </c>
      <c r="C239" s="46">
        <v>6.25E-2</v>
      </c>
      <c r="E239" s="28" t="s">
        <v>13</v>
      </c>
      <c r="F239" s="28"/>
      <c r="J239" s="2"/>
    </row>
    <row r="240" spans="1:10">
      <c r="A240" s="44">
        <f t="shared" si="3"/>
        <v>25161</v>
      </c>
      <c r="B240" s="45">
        <v>25161</v>
      </c>
      <c r="C240" s="46">
        <v>6.25E-2</v>
      </c>
      <c r="E240" s="28" t="s">
        <v>13</v>
      </c>
      <c r="F240" s="28"/>
      <c r="J240" s="2"/>
    </row>
    <row r="241" spans="1:10">
      <c r="A241" s="44">
        <f t="shared" si="3"/>
        <v>25191</v>
      </c>
      <c r="B241" s="45">
        <v>25191</v>
      </c>
      <c r="C241" s="46">
        <v>6.6000000000000003E-2</v>
      </c>
      <c r="E241" s="28" t="s">
        <v>13</v>
      </c>
      <c r="F241" s="28"/>
      <c r="J241" s="2"/>
    </row>
    <row r="242" spans="1:10">
      <c r="A242" s="44">
        <f t="shared" si="3"/>
        <v>25222</v>
      </c>
      <c r="B242" s="45">
        <v>25222</v>
      </c>
      <c r="C242" s="46">
        <v>6.9500000000000006E-2</v>
      </c>
      <c r="E242" s="28" t="s">
        <v>13</v>
      </c>
      <c r="F242" s="28"/>
      <c r="J242" s="2"/>
    </row>
    <row r="243" spans="1:10">
      <c r="A243" s="44">
        <f t="shared" si="3"/>
        <v>25253</v>
      </c>
      <c r="B243" s="45">
        <v>25253</v>
      </c>
      <c r="C243" s="46">
        <v>7.0000000000000007E-2</v>
      </c>
      <c r="E243" s="28" t="s">
        <v>13</v>
      </c>
      <c r="F243" s="28"/>
      <c r="J243" s="2"/>
    </row>
    <row r="244" spans="1:10">
      <c r="A244" s="44">
        <f t="shared" si="3"/>
        <v>25281</v>
      </c>
      <c r="B244" s="45">
        <v>25281</v>
      </c>
      <c r="C244" s="46">
        <v>7.2400000000000006E-2</v>
      </c>
      <c r="E244" s="28" t="s">
        <v>13</v>
      </c>
      <c r="F244" s="28"/>
      <c r="J244" s="2"/>
    </row>
    <row r="245" spans="1:10">
      <c r="A245" s="44">
        <f t="shared" si="3"/>
        <v>25312</v>
      </c>
      <c r="B245" s="45">
        <v>25312</v>
      </c>
      <c r="C245" s="46">
        <v>7.4999999999999997E-2</v>
      </c>
      <c r="E245" s="28" t="s">
        <v>13</v>
      </c>
      <c r="F245" s="28"/>
      <c r="J245" s="2"/>
    </row>
    <row r="246" spans="1:10">
      <c r="A246" s="44">
        <f t="shared" si="3"/>
        <v>25342</v>
      </c>
      <c r="B246" s="45">
        <v>25342</v>
      </c>
      <c r="C246" s="46">
        <v>7.4999999999999997E-2</v>
      </c>
      <c r="E246" s="28" t="s">
        <v>13</v>
      </c>
      <c r="F246" s="28"/>
      <c r="J246" s="2"/>
    </row>
    <row r="247" spans="1:10">
      <c r="A247" s="44">
        <f t="shared" si="3"/>
        <v>25373</v>
      </c>
      <c r="B247" s="45">
        <v>25373</v>
      </c>
      <c r="C247" s="46">
        <v>8.2299999999999998E-2</v>
      </c>
      <c r="E247" s="28" t="s">
        <v>13</v>
      </c>
      <c r="F247" s="28"/>
      <c r="J247" s="2"/>
    </row>
    <row r="248" spans="1:10">
      <c r="A248" s="44">
        <f t="shared" si="3"/>
        <v>25403</v>
      </c>
      <c r="B248" s="45">
        <v>25403</v>
      </c>
      <c r="C248" s="46">
        <v>8.5000000000000006E-2</v>
      </c>
      <c r="E248" s="28" t="s">
        <v>13</v>
      </c>
      <c r="F248" s="28"/>
      <c r="J248" s="2"/>
    </row>
    <row r="249" spans="1:10">
      <c r="A249" s="44">
        <f t="shared" si="3"/>
        <v>25434</v>
      </c>
      <c r="B249" s="45">
        <v>25434</v>
      </c>
      <c r="C249" s="46">
        <v>8.5000000000000006E-2</v>
      </c>
      <c r="E249" s="28" t="s">
        <v>13</v>
      </c>
      <c r="F249" s="28"/>
      <c r="J249" s="2"/>
    </row>
    <row r="250" spans="1:10">
      <c r="A250" s="44">
        <f t="shared" si="3"/>
        <v>25465</v>
      </c>
      <c r="B250" s="45">
        <v>25465</v>
      </c>
      <c r="C250" s="46">
        <v>8.5000000000000006E-2</v>
      </c>
      <c r="E250" s="28" t="s">
        <v>13</v>
      </c>
      <c r="F250" s="28"/>
      <c r="J250" s="2"/>
    </row>
    <row r="251" spans="1:10">
      <c r="A251" s="44">
        <f t="shared" si="3"/>
        <v>25495</v>
      </c>
      <c r="B251" s="45">
        <v>25495</v>
      </c>
      <c r="C251" s="46">
        <v>8.5000000000000006E-2</v>
      </c>
      <c r="E251" s="28" t="s">
        <v>13</v>
      </c>
      <c r="F251" s="28"/>
      <c r="J251" s="2"/>
    </row>
    <row r="252" spans="1:10">
      <c r="A252" s="44">
        <f t="shared" si="3"/>
        <v>25526</v>
      </c>
      <c r="B252" s="45">
        <v>25526</v>
      </c>
      <c r="C252" s="46">
        <v>8.5000000000000006E-2</v>
      </c>
      <c r="E252" s="28" t="s">
        <v>13</v>
      </c>
      <c r="F252" s="28"/>
      <c r="J252" s="2"/>
    </row>
    <row r="253" spans="1:10">
      <c r="A253" s="44">
        <f t="shared" si="3"/>
        <v>25556</v>
      </c>
      <c r="B253" s="45">
        <v>25556</v>
      </c>
      <c r="C253" s="46">
        <v>8.5000000000000006E-2</v>
      </c>
      <c r="E253" s="28" t="s">
        <v>13</v>
      </c>
      <c r="F253" s="28"/>
      <c r="J253" s="2"/>
    </row>
    <row r="254" spans="1:10">
      <c r="A254" s="44">
        <f t="shared" si="3"/>
        <v>25587</v>
      </c>
      <c r="B254" s="45">
        <v>25587</v>
      </c>
      <c r="C254" s="46">
        <v>8.5000000000000006E-2</v>
      </c>
      <c r="E254" s="28" t="s">
        <v>13</v>
      </c>
      <c r="F254" s="28"/>
      <c r="J254" s="2"/>
    </row>
    <row r="255" spans="1:10">
      <c r="A255" s="44">
        <f t="shared" si="3"/>
        <v>25618</v>
      </c>
      <c r="B255" s="45">
        <v>25618</v>
      </c>
      <c r="C255" s="46">
        <v>8.5000000000000006E-2</v>
      </c>
      <c r="E255" s="28" t="s">
        <v>13</v>
      </c>
      <c r="F255" s="28"/>
      <c r="J255" s="2"/>
    </row>
    <row r="256" spans="1:10">
      <c r="A256" s="44">
        <f t="shared" si="3"/>
        <v>25646</v>
      </c>
      <c r="B256" s="45">
        <v>25646</v>
      </c>
      <c r="C256" s="46">
        <v>8.3900000000000002E-2</v>
      </c>
      <c r="E256" s="28" t="s">
        <v>13</v>
      </c>
      <c r="F256" s="28"/>
      <c r="J256" s="2"/>
    </row>
    <row r="257" spans="1:10">
      <c r="A257" s="44">
        <f t="shared" si="3"/>
        <v>25677</v>
      </c>
      <c r="B257" s="45">
        <v>25677</v>
      </c>
      <c r="C257" s="46">
        <v>0.08</v>
      </c>
      <c r="E257" s="28" t="s">
        <v>13</v>
      </c>
      <c r="F257" s="28"/>
      <c r="J257" s="2"/>
    </row>
    <row r="258" spans="1:10">
      <c r="A258" s="44">
        <f t="shared" si="3"/>
        <v>25707</v>
      </c>
      <c r="B258" s="45">
        <v>25707</v>
      </c>
      <c r="C258" s="46">
        <v>0.08</v>
      </c>
      <c r="E258" s="28" t="s">
        <v>13</v>
      </c>
      <c r="F258" s="28"/>
      <c r="J258" s="2"/>
    </row>
    <row r="259" spans="1:10">
      <c r="A259" s="44">
        <f t="shared" ref="A259:A322" si="4">+B259</f>
        <v>25738</v>
      </c>
      <c r="B259" s="45">
        <v>25738</v>
      </c>
      <c r="C259" s="46">
        <v>0.08</v>
      </c>
      <c r="E259" s="28" t="s">
        <v>13</v>
      </c>
      <c r="F259" s="28"/>
      <c r="J259" s="2"/>
    </row>
    <row r="260" spans="1:10">
      <c r="A260" s="44">
        <f t="shared" si="4"/>
        <v>25768</v>
      </c>
      <c r="B260" s="45">
        <v>25768</v>
      </c>
      <c r="C260" s="46">
        <v>0.08</v>
      </c>
      <c r="E260" s="28" t="s">
        <v>13</v>
      </c>
      <c r="F260" s="28"/>
      <c r="J260" s="2"/>
    </row>
    <row r="261" spans="1:10">
      <c r="A261" s="44">
        <f t="shared" si="4"/>
        <v>25799</v>
      </c>
      <c r="B261" s="45">
        <v>25799</v>
      </c>
      <c r="C261" s="46">
        <v>0.08</v>
      </c>
      <c r="E261" s="28" t="s">
        <v>13</v>
      </c>
      <c r="F261" s="28"/>
      <c r="J261" s="2"/>
    </row>
    <row r="262" spans="1:10">
      <c r="A262" s="44">
        <f t="shared" si="4"/>
        <v>25830</v>
      </c>
      <c r="B262" s="45">
        <v>25830</v>
      </c>
      <c r="C262" s="46">
        <v>7.8299999999999995E-2</v>
      </c>
      <c r="E262" s="28" t="s">
        <v>13</v>
      </c>
      <c r="F262" s="28"/>
      <c r="J262" s="2"/>
    </row>
    <row r="263" spans="1:10">
      <c r="A263" s="44">
        <f t="shared" si="4"/>
        <v>25860</v>
      </c>
      <c r="B263" s="45">
        <v>25860</v>
      </c>
      <c r="C263" s="46">
        <v>7.4999999999999997E-2</v>
      </c>
      <c r="E263" s="28" t="s">
        <v>13</v>
      </c>
      <c r="F263" s="28"/>
      <c r="J263" s="2"/>
    </row>
    <row r="264" spans="1:10">
      <c r="A264" s="44">
        <f t="shared" si="4"/>
        <v>25891</v>
      </c>
      <c r="B264" s="45">
        <v>25891</v>
      </c>
      <c r="C264" s="46">
        <v>7.2800000000000004E-2</v>
      </c>
      <c r="E264" s="28" t="s">
        <v>13</v>
      </c>
      <c r="F264" s="28"/>
      <c r="J264" s="2"/>
    </row>
    <row r="265" spans="1:10">
      <c r="A265" s="44">
        <f t="shared" si="4"/>
        <v>25921</v>
      </c>
      <c r="B265" s="45">
        <v>25921</v>
      </c>
      <c r="C265" s="46">
        <v>6.9199999999999998E-2</v>
      </c>
      <c r="E265" s="28" t="s">
        <v>13</v>
      </c>
      <c r="F265" s="28"/>
      <c r="J265" s="2"/>
    </row>
    <row r="266" spans="1:10">
      <c r="A266" s="44">
        <f t="shared" si="4"/>
        <v>25952</v>
      </c>
      <c r="B266" s="45">
        <v>25952</v>
      </c>
      <c r="C266" s="46">
        <v>6.2899999999999998E-2</v>
      </c>
      <c r="E266" s="28" t="s">
        <v>13</v>
      </c>
      <c r="F266" s="28"/>
      <c r="J266" s="2"/>
    </row>
    <row r="267" spans="1:10">
      <c r="A267" s="44">
        <f t="shared" si="4"/>
        <v>25983</v>
      </c>
      <c r="B267" s="45">
        <v>25983</v>
      </c>
      <c r="C267" s="46">
        <v>5.8799999999999998E-2</v>
      </c>
      <c r="E267" s="28" t="s">
        <v>13</v>
      </c>
      <c r="F267" s="28"/>
      <c r="J267" s="2"/>
    </row>
    <row r="268" spans="1:10">
      <c r="A268" s="44">
        <f t="shared" si="4"/>
        <v>26011</v>
      </c>
      <c r="B268" s="45">
        <v>26011</v>
      </c>
      <c r="C268" s="46">
        <v>5.4400000000000004E-2</v>
      </c>
      <c r="E268" s="28" t="s">
        <v>13</v>
      </c>
      <c r="F268" s="28"/>
      <c r="J268" s="2"/>
    </row>
    <row r="269" spans="1:10">
      <c r="A269" s="44">
        <f t="shared" si="4"/>
        <v>26042</v>
      </c>
      <c r="B269" s="45">
        <v>26042</v>
      </c>
      <c r="C269" s="46">
        <v>5.28E-2</v>
      </c>
      <c r="E269" s="28" t="s">
        <v>13</v>
      </c>
      <c r="F269" s="28"/>
      <c r="J269" s="2"/>
    </row>
    <row r="270" spans="1:10">
      <c r="A270" s="44">
        <f t="shared" si="4"/>
        <v>26072</v>
      </c>
      <c r="B270" s="45">
        <v>26072</v>
      </c>
      <c r="C270" s="46">
        <v>5.4600000000000003E-2</v>
      </c>
      <c r="E270" s="28" t="s">
        <v>13</v>
      </c>
      <c r="F270" s="28"/>
      <c r="J270" s="2"/>
    </row>
    <row r="271" spans="1:10">
      <c r="A271" s="44">
        <f t="shared" si="4"/>
        <v>26103</v>
      </c>
      <c r="B271" s="45">
        <v>26103</v>
      </c>
      <c r="C271" s="46">
        <v>5.5E-2</v>
      </c>
      <c r="E271" s="28" t="s">
        <v>13</v>
      </c>
      <c r="F271" s="28"/>
      <c r="J271" s="2"/>
    </row>
    <row r="272" spans="1:10">
      <c r="A272" s="44">
        <f t="shared" si="4"/>
        <v>26133</v>
      </c>
      <c r="B272" s="45">
        <v>26133</v>
      </c>
      <c r="C272" s="46">
        <v>5.91E-2</v>
      </c>
      <c r="E272" s="28" t="s">
        <v>13</v>
      </c>
      <c r="F272" s="28"/>
      <c r="J272" s="2"/>
    </row>
    <row r="273" spans="1:10">
      <c r="A273" s="44">
        <f t="shared" si="4"/>
        <v>26164</v>
      </c>
      <c r="B273" s="45">
        <v>26164</v>
      </c>
      <c r="C273" s="46">
        <v>0.06</v>
      </c>
      <c r="E273" s="28" t="s">
        <v>13</v>
      </c>
      <c r="F273" s="28"/>
      <c r="J273" s="2"/>
    </row>
    <row r="274" spans="1:10">
      <c r="A274" s="44">
        <f t="shared" si="4"/>
        <v>26195</v>
      </c>
      <c r="B274" s="45">
        <v>26195</v>
      </c>
      <c r="C274" s="46">
        <v>0.06</v>
      </c>
      <c r="E274" s="28" t="s">
        <v>13</v>
      </c>
      <c r="F274" s="28"/>
      <c r="J274" s="2"/>
    </row>
    <row r="275" spans="1:10">
      <c r="A275" s="44">
        <f t="shared" si="4"/>
        <v>26225</v>
      </c>
      <c r="B275" s="45">
        <v>26225</v>
      </c>
      <c r="C275" s="46">
        <v>5.9000000000000004E-2</v>
      </c>
      <c r="E275" s="28" t="s">
        <v>13</v>
      </c>
      <c r="F275" s="28"/>
      <c r="J275" s="2"/>
    </row>
    <row r="276" spans="1:10">
      <c r="A276" s="44">
        <f t="shared" si="4"/>
        <v>26256</v>
      </c>
      <c r="B276" s="45">
        <v>26256</v>
      </c>
      <c r="C276" s="46">
        <v>5.5300000000000002E-2</v>
      </c>
      <c r="E276" s="28" t="s">
        <v>13</v>
      </c>
      <c r="F276" s="28"/>
      <c r="J276" s="2"/>
    </row>
    <row r="277" spans="1:10">
      <c r="A277" s="44">
        <f t="shared" si="4"/>
        <v>26286</v>
      </c>
      <c r="B277" s="45">
        <v>26286</v>
      </c>
      <c r="C277" s="46">
        <v>5.4900000000000004E-2</v>
      </c>
      <c r="E277" s="28" t="s">
        <v>13</v>
      </c>
      <c r="F277" s="28"/>
      <c r="J277" s="2"/>
    </row>
    <row r="278" spans="1:10">
      <c r="A278" s="44">
        <f t="shared" si="4"/>
        <v>26317</v>
      </c>
      <c r="B278" s="45">
        <v>26317</v>
      </c>
      <c r="C278" s="46">
        <v>5.1799999999999999E-2</v>
      </c>
      <c r="E278" s="28" t="s">
        <v>13</v>
      </c>
      <c r="F278" s="28"/>
      <c r="J278" s="2"/>
    </row>
    <row r="279" spans="1:10">
      <c r="A279" s="44">
        <f t="shared" si="4"/>
        <v>26348</v>
      </c>
      <c r="B279" s="45">
        <v>26348</v>
      </c>
      <c r="C279" s="46">
        <v>4.7500000000000001E-2</v>
      </c>
      <c r="E279" s="28" t="s">
        <v>13</v>
      </c>
      <c r="F279" s="28"/>
      <c r="J279" s="2"/>
    </row>
    <row r="280" spans="1:10">
      <c r="A280" s="44">
        <f t="shared" si="4"/>
        <v>26377</v>
      </c>
      <c r="B280" s="45">
        <v>26377</v>
      </c>
      <c r="C280" s="46">
        <v>4.7500000000000001E-2</v>
      </c>
      <c r="E280" s="28" t="s">
        <v>13</v>
      </c>
      <c r="F280" s="28"/>
      <c r="J280" s="2"/>
    </row>
    <row r="281" spans="1:10">
      <c r="A281" s="44">
        <f t="shared" si="4"/>
        <v>26408</v>
      </c>
      <c r="B281" s="45">
        <v>26408</v>
      </c>
      <c r="C281" s="46">
        <v>4.9699999999999994E-2</v>
      </c>
      <c r="E281" s="28" t="s">
        <v>13</v>
      </c>
      <c r="F281" s="28"/>
      <c r="J281" s="2"/>
    </row>
    <row r="282" spans="1:10">
      <c r="A282" s="44">
        <f t="shared" si="4"/>
        <v>26438</v>
      </c>
      <c r="B282" s="45">
        <v>26438</v>
      </c>
      <c r="C282" s="46">
        <v>0.05</v>
      </c>
      <c r="E282" s="28" t="s">
        <v>13</v>
      </c>
      <c r="F282" s="28"/>
      <c r="J282" s="2"/>
    </row>
    <row r="283" spans="1:10">
      <c r="A283" s="44">
        <f t="shared" si="4"/>
        <v>26469</v>
      </c>
      <c r="B283" s="45">
        <v>26469</v>
      </c>
      <c r="C283" s="46">
        <v>5.04E-2</v>
      </c>
      <c r="E283" s="28" t="s">
        <v>13</v>
      </c>
      <c r="F283" s="28"/>
      <c r="J283" s="2"/>
    </row>
    <row r="284" spans="1:10">
      <c r="A284" s="44">
        <f t="shared" si="4"/>
        <v>26499</v>
      </c>
      <c r="B284" s="45">
        <v>26499</v>
      </c>
      <c r="C284" s="46">
        <v>5.2499999999999998E-2</v>
      </c>
      <c r="E284" s="28" t="s">
        <v>13</v>
      </c>
      <c r="F284" s="28"/>
      <c r="J284" s="2"/>
    </row>
    <row r="285" spans="1:10">
      <c r="A285" s="44">
        <f t="shared" si="4"/>
        <v>26530</v>
      </c>
      <c r="B285" s="45">
        <v>26530</v>
      </c>
      <c r="C285" s="46">
        <v>5.2699999999999997E-2</v>
      </c>
      <c r="E285" s="28" t="s">
        <v>13</v>
      </c>
      <c r="F285" s="28"/>
      <c r="J285" s="2"/>
    </row>
    <row r="286" spans="1:10">
      <c r="A286" s="44">
        <f t="shared" si="4"/>
        <v>26561</v>
      </c>
      <c r="B286" s="45">
        <v>26561</v>
      </c>
      <c r="C286" s="46">
        <v>5.5E-2</v>
      </c>
      <c r="E286" s="28" t="s">
        <v>13</v>
      </c>
      <c r="F286" s="28"/>
      <c r="J286" s="2"/>
    </row>
    <row r="287" spans="1:10">
      <c r="A287" s="44">
        <f t="shared" si="4"/>
        <v>26591</v>
      </c>
      <c r="B287" s="45">
        <v>26591</v>
      </c>
      <c r="C287" s="46">
        <v>5.7300000000000004E-2</v>
      </c>
      <c r="E287" s="28" t="s">
        <v>13</v>
      </c>
      <c r="F287" s="28"/>
      <c r="J287" s="2"/>
    </row>
    <row r="288" spans="1:10">
      <c r="A288" s="44">
        <f t="shared" si="4"/>
        <v>26622</v>
      </c>
      <c r="B288" s="45">
        <v>26622</v>
      </c>
      <c r="C288" s="46">
        <v>5.7500000000000002E-2</v>
      </c>
      <c r="E288" s="28" t="s">
        <v>13</v>
      </c>
      <c r="F288" s="28"/>
      <c r="J288" s="2"/>
    </row>
    <row r="289" spans="1:10">
      <c r="A289" s="44">
        <f t="shared" si="4"/>
        <v>26652</v>
      </c>
      <c r="B289" s="45">
        <v>26652</v>
      </c>
      <c r="C289" s="46">
        <v>5.79E-2</v>
      </c>
      <c r="E289" s="28" t="s">
        <v>13</v>
      </c>
      <c r="F289" s="28"/>
      <c r="J289" s="2"/>
    </row>
    <row r="290" spans="1:10">
      <c r="A290" s="44">
        <f t="shared" si="4"/>
        <v>26683</v>
      </c>
      <c r="B290" s="45">
        <v>26683</v>
      </c>
      <c r="C290" s="46">
        <v>0.06</v>
      </c>
      <c r="E290" s="28" t="s">
        <v>13</v>
      </c>
      <c r="F290" s="28"/>
      <c r="J290" s="2"/>
    </row>
    <row r="291" spans="1:10">
      <c r="A291" s="44">
        <f t="shared" si="4"/>
        <v>26714</v>
      </c>
      <c r="B291" s="45">
        <v>26714</v>
      </c>
      <c r="C291" s="46">
        <v>6.0199999999999997E-2</v>
      </c>
      <c r="E291" s="28" t="s">
        <v>13</v>
      </c>
      <c r="F291" s="28"/>
      <c r="J291" s="2"/>
    </row>
    <row r="292" spans="1:10">
      <c r="A292" s="44">
        <f t="shared" si="4"/>
        <v>26742</v>
      </c>
      <c r="B292" s="45">
        <v>26742</v>
      </c>
      <c r="C292" s="46">
        <v>6.3E-2</v>
      </c>
      <c r="E292" s="28" t="s">
        <v>13</v>
      </c>
      <c r="F292" s="28"/>
      <c r="J292" s="2"/>
    </row>
    <row r="293" spans="1:10">
      <c r="A293" s="44">
        <f t="shared" si="4"/>
        <v>26773</v>
      </c>
      <c r="B293" s="45">
        <v>26773</v>
      </c>
      <c r="C293" s="46">
        <v>6.6100000000000006E-2</v>
      </c>
      <c r="E293" s="28" t="s">
        <v>13</v>
      </c>
      <c r="F293" s="28"/>
      <c r="J293" s="2"/>
    </row>
    <row r="294" spans="1:10">
      <c r="A294" s="44">
        <f t="shared" si="4"/>
        <v>26803</v>
      </c>
      <c r="B294" s="45">
        <v>26803</v>
      </c>
      <c r="C294" s="46">
        <v>7.0099999999999996E-2</v>
      </c>
      <c r="E294" s="28" t="s">
        <v>13</v>
      </c>
      <c r="F294" s="28"/>
      <c r="J294" s="2"/>
    </row>
    <row r="295" spans="1:10">
      <c r="A295" s="44">
        <f t="shared" si="4"/>
        <v>26834</v>
      </c>
      <c r="B295" s="45">
        <v>26834</v>
      </c>
      <c r="C295" s="46">
        <v>7.4900000000000008E-2</v>
      </c>
      <c r="E295" s="28" t="s">
        <v>13</v>
      </c>
      <c r="F295" s="28"/>
      <c r="J295" s="2"/>
    </row>
    <row r="296" spans="1:10">
      <c r="A296" s="44">
        <f t="shared" si="4"/>
        <v>26864</v>
      </c>
      <c r="B296" s="45">
        <v>26864</v>
      </c>
      <c r="C296" s="46">
        <v>8.3000000000000004E-2</v>
      </c>
      <c r="E296" s="28" t="s">
        <v>13</v>
      </c>
      <c r="F296" s="28"/>
      <c r="J296" s="2"/>
    </row>
    <row r="297" spans="1:10">
      <c r="A297" s="44">
        <f t="shared" si="4"/>
        <v>26895</v>
      </c>
      <c r="B297" s="45">
        <v>26895</v>
      </c>
      <c r="C297" s="46">
        <v>9.2300000000000007E-2</v>
      </c>
      <c r="E297" s="28" t="s">
        <v>13</v>
      </c>
      <c r="F297" s="28"/>
      <c r="J297" s="2"/>
    </row>
    <row r="298" spans="1:10">
      <c r="A298" s="44">
        <f t="shared" si="4"/>
        <v>26926</v>
      </c>
      <c r="B298" s="45">
        <v>26926</v>
      </c>
      <c r="C298" s="46">
        <v>9.8599999999999993E-2</v>
      </c>
      <c r="E298" s="28" t="s">
        <v>13</v>
      </c>
      <c r="F298" s="28"/>
      <c r="J298" s="2"/>
    </row>
    <row r="299" spans="1:10">
      <c r="A299" s="44">
        <f t="shared" si="4"/>
        <v>26956</v>
      </c>
      <c r="B299" s="45">
        <v>26956</v>
      </c>
      <c r="C299" s="46">
        <v>9.9399999999999988E-2</v>
      </c>
      <c r="E299" s="28" t="s">
        <v>13</v>
      </c>
      <c r="F299" s="28"/>
      <c r="J299" s="2"/>
    </row>
    <row r="300" spans="1:10">
      <c r="A300" s="44">
        <f t="shared" si="4"/>
        <v>26987</v>
      </c>
      <c r="B300" s="45">
        <v>26987</v>
      </c>
      <c r="C300" s="46">
        <v>9.7500000000000003E-2</v>
      </c>
      <c r="E300" s="28" t="s">
        <v>13</v>
      </c>
      <c r="F300" s="28"/>
      <c r="J300" s="2"/>
    </row>
    <row r="301" spans="1:10">
      <c r="A301" s="44">
        <f t="shared" si="4"/>
        <v>27017</v>
      </c>
      <c r="B301" s="45">
        <v>27017</v>
      </c>
      <c r="C301" s="46">
        <v>9.7500000000000003E-2</v>
      </c>
      <c r="E301" s="28" t="s">
        <v>13</v>
      </c>
      <c r="F301" s="28"/>
      <c r="J301" s="2"/>
    </row>
    <row r="302" spans="1:10">
      <c r="A302" s="44">
        <f t="shared" si="4"/>
        <v>27048</v>
      </c>
      <c r="B302" s="45">
        <v>27048</v>
      </c>
      <c r="C302" s="46">
        <v>9.7299999999999998E-2</v>
      </c>
      <c r="E302" s="28" t="s">
        <v>13</v>
      </c>
      <c r="F302" s="28"/>
      <c r="J302" s="2"/>
    </row>
    <row r="303" spans="1:10">
      <c r="A303" s="44">
        <f t="shared" si="4"/>
        <v>27079</v>
      </c>
      <c r="B303" s="45">
        <v>27079</v>
      </c>
      <c r="C303" s="46">
        <v>9.2100000000000015E-2</v>
      </c>
      <c r="E303" s="28" t="s">
        <v>13</v>
      </c>
      <c r="F303" s="28"/>
      <c r="J303" s="2"/>
    </row>
    <row r="304" spans="1:10">
      <c r="A304" s="44">
        <f t="shared" si="4"/>
        <v>27107</v>
      </c>
      <c r="B304" s="45">
        <v>27107</v>
      </c>
      <c r="C304" s="46">
        <v>8.8499999999999995E-2</v>
      </c>
      <c r="E304" s="28" t="s">
        <v>13</v>
      </c>
      <c r="F304" s="28"/>
      <c r="J304" s="2"/>
    </row>
    <row r="305" spans="1:10">
      <c r="A305" s="44">
        <f t="shared" si="4"/>
        <v>27138</v>
      </c>
      <c r="B305" s="45">
        <v>27138</v>
      </c>
      <c r="C305" s="46">
        <v>0.1002</v>
      </c>
      <c r="E305" s="28" t="s">
        <v>13</v>
      </c>
      <c r="F305" s="28"/>
      <c r="J305" s="2"/>
    </row>
    <row r="306" spans="1:10">
      <c r="A306" s="44">
        <f t="shared" si="4"/>
        <v>27168</v>
      </c>
      <c r="B306" s="45">
        <v>27168</v>
      </c>
      <c r="C306" s="46">
        <v>0.1125</v>
      </c>
      <c r="E306" s="28" t="s">
        <v>13</v>
      </c>
      <c r="F306" s="28"/>
      <c r="J306" s="2"/>
    </row>
    <row r="307" spans="1:10">
      <c r="A307" s="44">
        <f t="shared" si="4"/>
        <v>27199</v>
      </c>
      <c r="B307" s="45">
        <v>27199</v>
      </c>
      <c r="C307" s="46">
        <v>0.11539999999999999</v>
      </c>
      <c r="E307" s="28" t="s">
        <v>13</v>
      </c>
      <c r="F307" s="28"/>
      <c r="J307" s="2"/>
    </row>
    <row r="308" spans="1:10">
      <c r="A308" s="44">
        <f t="shared" si="4"/>
        <v>27229</v>
      </c>
      <c r="B308" s="45">
        <v>27229</v>
      </c>
      <c r="C308" s="46">
        <v>0.1197</v>
      </c>
      <c r="E308" s="28" t="s">
        <v>13</v>
      </c>
      <c r="F308" s="28"/>
      <c r="J308" s="2"/>
    </row>
    <row r="309" spans="1:10">
      <c r="A309" s="44">
        <f t="shared" si="4"/>
        <v>27260</v>
      </c>
      <c r="B309" s="45">
        <v>27260</v>
      </c>
      <c r="C309" s="46">
        <v>0.12</v>
      </c>
      <c r="E309" s="28" t="s">
        <v>13</v>
      </c>
      <c r="F309" s="28"/>
      <c r="J309" s="2"/>
    </row>
    <row r="310" spans="1:10">
      <c r="A310" s="44">
        <f t="shared" si="4"/>
        <v>27291</v>
      </c>
      <c r="B310" s="45">
        <v>27291</v>
      </c>
      <c r="C310" s="46">
        <v>0.12</v>
      </c>
      <c r="E310" s="28" t="s">
        <v>13</v>
      </c>
      <c r="F310" s="28"/>
      <c r="J310" s="2"/>
    </row>
    <row r="311" spans="1:10">
      <c r="A311" s="44">
        <f t="shared" si="4"/>
        <v>27321</v>
      </c>
      <c r="B311" s="45">
        <v>27321</v>
      </c>
      <c r="C311" s="46">
        <v>0.1168</v>
      </c>
      <c r="E311" s="28" t="s">
        <v>13</v>
      </c>
      <c r="F311" s="28"/>
      <c r="J311" s="2"/>
    </row>
    <row r="312" spans="1:10">
      <c r="A312" s="44">
        <f t="shared" si="4"/>
        <v>27352</v>
      </c>
      <c r="B312" s="45">
        <v>27352</v>
      </c>
      <c r="C312" s="46">
        <v>0.10830000000000001</v>
      </c>
      <c r="E312" s="28" t="s">
        <v>13</v>
      </c>
      <c r="F312" s="28"/>
      <c r="J312" s="2"/>
    </row>
    <row r="313" spans="1:10">
      <c r="A313" s="44">
        <f t="shared" si="4"/>
        <v>27382</v>
      </c>
      <c r="B313" s="45">
        <v>27382</v>
      </c>
      <c r="C313" s="46">
        <v>0.105</v>
      </c>
      <c r="E313" s="28" t="s">
        <v>13</v>
      </c>
      <c r="F313" s="28"/>
      <c r="J313" s="2"/>
    </row>
    <row r="314" spans="1:10">
      <c r="A314" s="44">
        <f t="shared" si="4"/>
        <v>27413</v>
      </c>
      <c r="B314" s="45">
        <v>27413</v>
      </c>
      <c r="C314" s="46">
        <v>0.10050000000000001</v>
      </c>
      <c r="E314" s="28" t="s">
        <v>13</v>
      </c>
      <c r="F314" s="28"/>
      <c r="J314" s="2"/>
    </row>
    <row r="315" spans="1:10">
      <c r="A315" s="44">
        <f t="shared" si="4"/>
        <v>27444</v>
      </c>
      <c r="B315" s="45">
        <v>27444</v>
      </c>
      <c r="C315" s="46">
        <v>8.9600000000000013E-2</v>
      </c>
      <c r="E315" s="28" t="s">
        <v>13</v>
      </c>
      <c r="F315" s="28"/>
      <c r="J315" s="2"/>
    </row>
    <row r="316" spans="1:10">
      <c r="A316" s="44">
        <f t="shared" si="4"/>
        <v>27472</v>
      </c>
      <c r="B316" s="45">
        <v>27472</v>
      </c>
      <c r="C316" s="46">
        <v>7.9299999999999995E-2</v>
      </c>
      <c r="E316" s="28" t="s">
        <v>13</v>
      </c>
      <c r="F316" s="28"/>
      <c r="J316" s="2"/>
    </row>
    <row r="317" spans="1:10">
      <c r="A317" s="44">
        <f t="shared" si="4"/>
        <v>27503</v>
      </c>
      <c r="B317" s="45">
        <v>27503</v>
      </c>
      <c r="C317" s="46">
        <v>7.4999999999999997E-2</v>
      </c>
      <c r="E317" s="28" t="s">
        <v>13</v>
      </c>
      <c r="F317" s="28"/>
      <c r="J317" s="2"/>
    </row>
    <row r="318" spans="1:10">
      <c r="A318" s="44">
        <f t="shared" si="4"/>
        <v>27533</v>
      </c>
      <c r="B318" s="45">
        <v>27533</v>
      </c>
      <c r="C318" s="46">
        <v>7.400000000000001E-2</v>
      </c>
      <c r="E318" s="28" t="s">
        <v>13</v>
      </c>
      <c r="F318" s="28"/>
      <c r="J318" s="2"/>
    </row>
    <row r="319" spans="1:10">
      <c r="A319" s="44">
        <f t="shared" si="4"/>
        <v>27564</v>
      </c>
      <c r="B319" s="45">
        <v>27564</v>
      </c>
      <c r="C319" s="46">
        <v>7.0699999999999999E-2</v>
      </c>
      <c r="E319" s="28" t="s">
        <v>13</v>
      </c>
      <c r="F319" s="28"/>
      <c r="J319" s="2"/>
    </row>
    <row r="320" spans="1:10">
      <c r="A320" s="44">
        <f t="shared" si="4"/>
        <v>27594</v>
      </c>
      <c r="B320" s="45">
        <v>27594</v>
      </c>
      <c r="C320" s="46">
        <v>7.1500000000000008E-2</v>
      </c>
      <c r="E320" s="28" t="s">
        <v>13</v>
      </c>
      <c r="F320" s="28"/>
      <c r="J320" s="2"/>
    </row>
    <row r="321" spans="1:10">
      <c r="A321" s="44">
        <f t="shared" si="4"/>
        <v>27625</v>
      </c>
      <c r="B321" s="45">
        <v>27625</v>
      </c>
      <c r="C321" s="46">
        <v>7.6600000000000001E-2</v>
      </c>
      <c r="E321" s="28" t="s">
        <v>13</v>
      </c>
      <c r="F321" s="28"/>
      <c r="J321" s="2"/>
    </row>
    <row r="322" spans="1:10">
      <c r="A322" s="44">
        <f t="shared" si="4"/>
        <v>27656</v>
      </c>
      <c r="B322" s="45">
        <v>27656</v>
      </c>
      <c r="C322" s="46">
        <v>7.8799999999999995E-2</v>
      </c>
      <c r="E322" s="28" t="s">
        <v>13</v>
      </c>
      <c r="F322" s="28"/>
      <c r="J322" s="2"/>
    </row>
    <row r="323" spans="1:10">
      <c r="A323" s="44">
        <f t="shared" ref="A323:A386" si="5">+B323</f>
        <v>27686</v>
      </c>
      <c r="B323" s="45">
        <v>27686</v>
      </c>
      <c r="C323" s="46">
        <v>7.9600000000000004E-2</v>
      </c>
      <c r="E323" s="28" t="s">
        <v>13</v>
      </c>
      <c r="F323" s="28"/>
      <c r="J323" s="2"/>
    </row>
    <row r="324" spans="1:10">
      <c r="A324" s="44">
        <f t="shared" si="5"/>
        <v>27717</v>
      </c>
      <c r="B324" s="45">
        <v>27717</v>
      </c>
      <c r="C324" s="46">
        <v>7.5300000000000006E-2</v>
      </c>
      <c r="E324" s="28" t="s">
        <v>13</v>
      </c>
      <c r="F324" s="28"/>
      <c r="J324" s="2"/>
    </row>
    <row r="325" spans="1:10">
      <c r="A325" s="44">
        <f t="shared" si="5"/>
        <v>27747</v>
      </c>
      <c r="B325" s="45">
        <v>27747</v>
      </c>
      <c r="C325" s="46">
        <v>7.2599999999999998E-2</v>
      </c>
      <c r="E325" s="28" t="s">
        <v>13</v>
      </c>
      <c r="F325" s="28"/>
      <c r="J325" s="2"/>
    </row>
    <row r="326" spans="1:10">
      <c r="A326" s="44">
        <f t="shared" si="5"/>
        <v>27778</v>
      </c>
      <c r="B326" s="45">
        <v>27778</v>
      </c>
      <c r="C326" s="46">
        <v>7.0000000000000007E-2</v>
      </c>
      <c r="E326" s="28" t="s">
        <v>13</v>
      </c>
      <c r="F326" s="28"/>
      <c r="J326" s="2"/>
    </row>
    <row r="327" spans="1:10">
      <c r="A327" s="44">
        <f t="shared" si="5"/>
        <v>27809</v>
      </c>
      <c r="B327" s="45">
        <v>27809</v>
      </c>
      <c r="C327" s="46">
        <v>6.7500000000000004E-2</v>
      </c>
      <c r="E327" s="28" t="s">
        <v>13</v>
      </c>
      <c r="F327" s="28"/>
      <c r="J327" s="2"/>
    </row>
    <row r="328" spans="1:10">
      <c r="A328" s="44">
        <f t="shared" si="5"/>
        <v>27838</v>
      </c>
      <c r="B328" s="45">
        <v>27838</v>
      </c>
      <c r="C328" s="46">
        <v>6.7500000000000004E-2</v>
      </c>
      <c r="E328" s="28" t="s">
        <v>13</v>
      </c>
      <c r="F328" s="28"/>
      <c r="J328" s="2"/>
    </row>
    <row r="329" spans="1:10">
      <c r="A329" s="44">
        <f t="shared" si="5"/>
        <v>27869</v>
      </c>
      <c r="B329" s="45">
        <v>27869</v>
      </c>
      <c r="C329" s="46">
        <v>6.7500000000000004E-2</v>
      </c>
      <c r="E329" s="28" t="s">
        <v>13</v>
      </c>
      <c r="F329" s="28"/>
      <c r="J329" s="2"/>
    </row>
    <row r="330" spans="1:10">
      <c r="A330" s="44">
        <f t="shared" si="5"/>
        <v>27899</v>
      </c>
      <c r="B330" s="45">
        <v>27899</v>
      </c>
      <c r="C330" s="46">
        <v>6.7500000000000004E-2</v>
      </c>
      <c r="E330" s="28" t="s">
        <v>13</v>
      </c>
      <c r="F330" s="28"/>
      <c r="J330" s="2"/>
    </row>
    <row r="331" spans="1:10">
      <c r="A331" s="44">
        <f t="shared" si="5"/>
        <v>27930</v>
      </c>
      <c r="B331" s="45">
        <v>27930</v>
      </c>
      <c r="C331" s="46">
        <v>7.2000000000000008E-2</v>
      </c>
      <c r="E331" s="28" t="s">
        <v>13</v>
      </c>
      <c r="F331" s="28"/>
      <c r="J331" s="2"/>
    </row>
    <row r="332" spans="1:10">
      <c r="A332" s="44">
        <f t="shared" si="5"/>
        <v>27960</v>
      </c>
      <c r="B332" s="45">
        <v>27960</v>
      </c>
      <c r="C332" s="46">
        <v>7.2499999999999995E-2</v>
      </c>
      <c r="E332" s="28" t="s">
        <v>13</v>
      </c>
      <c r="F332" s="28"/>
      <c r="J332" s="2"/>
    </row>
    <row r="333" spans="1:10">
      <c r="A333" s="44">
        <f t="shared" si="5"/>
        <v>27991</v>
      </c>
      <c r="B333" s="45">
        <v>27991</v>
      </c>
      <c r="C333" s="46">
        <v>7.0099999999999996E-2</v>
      </c>
      <c r="E333" s="28" t="s">
        <v>13</v>
      </c>
      <c r="F333" s="28"/>
      <c r="J333" s="2"/>
    </row>
    <row r="334" spans="1:10">
      <c r="A334" s="44">
        <f t="shared" si="5"/>
        <v>28022</v>
      </c>
      <c r="B334" s="45">
        <v>28022</v>
      </c>
      <c r="C334" s="46">
        <v>7.0000000000000007E-2</v>
      </c>
      <c r="E334" s="28" t="s">
        <v>13</v>
      </c>
      <c r="F334" s="28"/>
      <c r="J334" s="2"/>
    </row>
    <row r="335" spans="1:10">
      <c r="A335" s="44">
        <f t="shared" si="5"/>
        <v>28052</v>
      </c>
      <c r="B335" s="45">
        <v>28052</v>
      </c>
      <c r="C335" s="46">
        <v>6.7699999999999996E-2</v>
      </c>
      <c r="E335" s="28" t="s">
        <v>13</v>
      </c>
      <c r="F335" s="28"/>
      <c r="J335" s="2"/>
    </row>
    <row r="336" spans="1:10">
      <c r="A336" s="44">
        <f t="shared" si="5"/>
        <v>28083</v>
      </c>
      <c r="B336" s="45">
        <v>28083</v>
      </c>
      <c r="C336" s="46">
        <v>6.5000000000000002E-2</v>
      </c>
      <c r="E336" s="28" t="s">
        <v>13</v>
      </c>
      <c r="F336" s="28"/>
      <c r="J336" s="2"/>
    </row>
    <row r="337" spans="1:10">
      <c r="A337" s="44">
        <f t="shared" si="5"/>
        <v>28113</v>
      </c>
      <c r="B337" s="45">
        <v>28113</v>
      </c>
      <c r="C337" s="46">
        <v>6.3500000000000001E-2</v>
      </c>
      <c r="E337" s="28" t="s">
        <v>13</v>
      </c>
      <c r="F337" s="28"/>
      <c r="J337" s="2"/>
    </row>
    <row r="338" spans="1:10">
      <c r="A338" s="44">
        <f t="shared" si="5"/>
        <v>28144</v>
      </c>
      <c r="B338" s="45">
        <v>28144</v>
      </c>
      <c r="C338" s="46">
        <v>6.25E-2</v>
      </c>
      <c r="E338" s="28" t="s">
        <v>13</v>
      </c>
      <c r="F338" s="28"/>
      <c r="J338" s="2"/>
    </row>
    <row r="339" spans="1:10">
      <c r="A339" s="44">
        <f t="shared" si="5"/>
        <v>28175</v>
      </c>
      <c r="B339" s="45">
        <v>28175</v>
      </c>
      <c r="C339" s="46">
        <v>6.25E-2</v>
      </c>
      <c r="E339" s="28" t="s">
        <v>13</v>
      </c>
      <c r="F339" s="28"/>
      <c r="J339" s="2"/>
    </row>
    <row r="340" spans="1:10">
      <c r="A340" s="44">
        <f t="shared" si="5"/>
        <v>28203</v>
      </c>
      <c r="B340" s="45">
        <v>28203</v>
      </c>
      <c r="C340" s="46">
        <v>6.25E-2</v>
      </c>
      <c r="E340" s="28" t="s">
        <v>13</v>
      </c>
      <c r="F340" s="28"/>
      <c r="J340" s="2"/>
    </row>
    <row r="341" spans="1:10">
      <c r="A341" s="44">
        <f t="shared" si="5"/>
        <v>28234</v>
      </c>
      <c r="B341" s="45">
        <v>28234</v>
      </c>
      <c r="C341" s="46">
        <v>6.25E-2</v>
      </c>
      <c r="E341" s="28" t="s">
        <v>13</v>
      </c>
      <c r="F341" s="28"/>
      <c r="J341" s="2"/>
    </row>
    <row r="342" spans="1:10">
      <c r="A342" s="44">
        <f t="shared" si="5"/>
        <v>28264</v>
      </c>
      <c r="B342" s="45">
        <v>28264</v>
      </c>
      <c r="C342" s="46">
        <v>6.4100000000000004E-2</v>
      </c>
      <c r="E342" s="28" t="s">
        <v>13</v>
      </c>
      <c r="F342" s="28"/>
      <c r="J342" s="2"/>
    </row>
    <row r="343" spans="1:10">
      <c r="A343" s="44">
        <f t="shared" si="5"/>
        <v>28295</v>
      </c>
      <c r="B343" s="45">
        <v>28295</v>
      </c>
      <c r="C343" s="46">
        <v>6.7500000000000004E-2</v>
      </c>
      <c r="E343" s="28" t="s">
        <v>13</v>
      </c>
      <c r="F343" s="28"/>
      <c r="J343" s="2"/>
    </row>
    <row r="344" spans="1:10">
      <c r="A344" s="44">
        <f t="shared" si="5"/>
        <v>28325</v>
      </c>
      <c r="B344" s="45">
        <v>28325</v>
      </c>
      <c r="C344" s="46">
        <v>6.7500000000000004E-2</v>
      </c>
      <c r="E344" s="28" t="s">
        <v>13</v>
      </c>
      <c r="F344" s="28"/>
      <c r="J344" s="2"/>
    </row>
    <row r="345" spans="1:10">
      <c r="A345" s="44">
        <f t="shared" si="5"/>
        <v>28356</v>
      </c>
      <c r="B345" s="45">
        <v>28356</v>
      </c>
      <c r="C345" s="46">
        <v>6.83E-2</v>
      </c>
      <c r="E345" s="28" t="s">
        <v>13</v>
      </c>
      <c r="F345" s="28"/>
      <c r="J345" s="2"/>
    </row>
    <row r="346" spans="1:10">
      <c r="A346" s="44">
        <f t="shared" si="5"/>
        <v>28387</v>
      </c>
      <c r="B346" s="45">
        <v>28387</v>
      </c>
      <c r="C346" s="46">
        <v>7.1300000000000002E-2</v>
      </c>
      <c r="E346" s="28" t="s">
        <v>13</v>
      </c>
      <c r="F346" s="28"/>
      <c r="J346" s="2"/>
    </row>
    <row r="347" spans="1:10">
      <c r="A347" s="44">
        <f t="shared" si="5"/>
        <v>28417</v>
      </c>
      <c r="B347" s="45">
        <v>28417</v>
      </c>
      <c r="C347" s="46">
        <v>7.5199999999999989E-2</v>
      </c>
      <c r="E347" s="28" t="s">
        <v>13</v>
      </c>
      <c r="F347" s="28"/>
      <c r="J347" s="2"/>
    </row>
    <row r="348" spans="1:10">
      <c r="A348" s="44">
        <f t="shared" si="5"/>
        <v>28448</v>
      </c>
      <c r="B348" s="45">
        <v>28448</v>
      </c>
      <c r="C348" s="46">
        <v>7.7499999999999999E-2</v>
      </c>
      <c r="E348" s="28" t="s">
        <v>13</v>
      </c>
      <c r="F348" s="28"/>
      <c r="J348" s="2"/>
    </row>
    <row r="349" spans="1:10">
      <c r="A349" s="44">
        <f t="shared" si="5"/>
        <v>28478</v>
      </c>
      <c r="B349" s="45">
        <v>28478</v>
      </c>
      <c r="C349" s="46">
        <v>7.7499999999999999E-2</v>
      </c>
      <c r="E349" s="28" t="s">
        <v>13</v>
      </c>
      <c r="F349" s="28"/>
      <c r="J349" s="2"/>
    </row>
    <row r="350" spans="1:10">
      <c r="A350" s="44">
        <f t="shared" si="5"/>
        <v>28509</v>
      </c>
      <c r="B350" s="45">
        <v>28509</v>
      </c>
      <c r="C350" s="46">
        <v>7.9299999999999995E-2</v>
      </c>
      <c r="E350" s="28" t="s">
        <v>13</v>
      </c>
      <c r="F350" s="28"/>
      <c r="J350" s="2"/>
    </row>
    <row r="351" spans="1:10">
      <c r="A351" s="44">
        <f t="shared" si="5"/>
        <v>28540</v>
      </c>
      <c r="B351" s="45">
        <v>28540</v>
      </c>
      <c r="C351" s="46">
        <v>0.08</v>
      </c>
      <c r="E351" s="28" t="s">
        <v>13</v>
      </c>
      <c r="F351" s="28"/>
      <c r="J351" s="2"/>
    </row>
    <row r="352" spans="1:10">
      <c r="A352" s="44">
        <f t="shared" si="5"/>
        <v>28568</v>
      </c>
      <c r="B352" s="45">
        <v>28568</v>
      </c>
      <c r="C352" s="46">
        <v>0.08</v>
      </c>
      <c r="E352" s="28" t="s">
        <v>13</v>
      </c>
      <c r="F352" s="28"/>
      <c r="J352" s="2"/>
    </row>
    <row r="353" spans="1:10">
      <c r="A353" s="44">
        <f t="shared" si="5"/>
        <v>28599</v>
      </c>
      <c r="B353" s="45">
        <v>28599</v>
      </c>
      <c r="C353" s="46">
        <v>0.08</v>
      </c>
      <c r="E353" s="28" t="s">
        <v>13</v>
      </c>
      <c r="F353" s="28"/>
      <c r="J353" s="2"/>
    </row>
    <row r="354" spans="1:10">
      <c r="A354" s="44">
        <f t="shared" si="5"/>
        <v>28629</v>
      </c>
      <c r="B354" s="45">
        <v>28629</v>
      </c>
      <c r="C354" s="46">
        <v>8.2699999999999996E-2</v>
      </c>
      <c r="E354" s="28" t="s">
        <v>13</v>
      </c>
      <c r="F354" s="28"/>
      <c r="J354" s="2"/>
    </row>
    <row r="355" spans="1:10">
      <c r="A355" s="44">
        <f t="shared" si="5"/>
        <v>28660</v>
      </c>
      <c r="B355" s="45">
        <v>28660</v>
      </c>
      <c r="C355" s="46">
        <v>8.6300000000000002E-2</v>
      </c>
      <c r="E355" s="28" t="s">
        <v>13</v>
      </c>
      <c r="F355" s="28"/>
      <c r="J355" s="2"/>
    </row>
    <row r="356" spans="1:10">
      <c r="A356" s="44">
        <f t="shared" si="5"/>
        <v>28690</v>
      </c>
      <c r="B356" s="45">
        <v>28690</v>
      </c>
      <c r="C356" s="46">
        <v>0.09</v>
      </c>
      <c r="E356" s="28" t="s">
        <v>13</v>
      </c>
      <c r="F356" s="28"/>
      <c r="J356" s="2"/>
    </row>
    <row r="357" spans="1:10">
      <c r="A357" s="44">
        <f t="shared" si="5"/>
        <v>28721</v>
      </c>
      <c r="B357" s="45">
        <v>28721</v>
      </c>
      <c r="C357" s="46">
        <v>9.01E-2</v>
      </c>
      <c r="E357" s="28" t="s">
        <v>13</v>
      </c>
      <c r="F357" s="28"/>
      <c r="J357" s="2"/>
    </row>
    <row r="358" spans="1:10">
      <c r="A358" s="44">
        <f t="shared" si="5"/>
        <v>28752</v>
      </c>
      <c r="B358" s="45">
        <v>28752</v>
      </c>
      <c r="C358" s="46">
        <v>9.4100000000000003E-2</v>
      </c>
      <c r="E358" s="28" t="s">
        <v>13</v>
      </c>
      <c r="F358" s="28"/>
      <c r="J358" s="2"/>
    </row>
    <row r="359" spans="1:10">
      <c r="A359" s="44">
        <f t="shared" si="5"/>
        <v>28782</v>
      </c>
      <c r="B359" s="45">
        <v>28782</v>
      </c>
      <c r="C359" s="46">
        <v>9.9399999999999988E-2</v>
      </c>
      <c r="E359" s="28" t="s">
        <v>13</v>
      </c>
      <c r="F359" s="28"/>
      <c r="J359" s="2"/>
    </row>
    <row r="360" spans="1:10">
      <c r="A360" s="44">
        <f t="shared" si="5"/>
        <v>28813</v>
      </c>
      <c r="B360" s="45">
        <v>28813</v>
      </c>
      <c r="C360" s="46">
        <v>0.1094</v>
      </c>
      <c r="E360" s="28" t="s">
        <v>13</v>
      </c>
      <c r="F360" s="28"/>
      <c r="J360" s="2"/>
    </row>
    <row r="361" spans="1:10">
      <c r="A361" s="44">
        <f t="shared" si="5"/>
        <v>28843</v>
      </c>
      <c r="B361" s="45">
        <v>28843</v>
      </c>
      <c r="C361" s="46">
        <v>0.11550000000000001</v>
      </c>
      <c r="E361" s="28" t="s">
        <v>13</v>
      </c>
      <c r="F361" s="28"/>
      <c r="J361" s="2"/>
    </row>
    <row r="362" spans="1:10">
      <c r="A362" s="44">
        <f t="shared" si="5"/>
        <v>28874</v>
      </c>
      <c r="B362" s="45">
        <v>28874</v>
      </c>
      <c r="C362" s="46">
        <v>0.11749999999999999</v>
      </c>
      <c r="E362" s="28" t="s">
        <v>13</v>
      </c>
      <c r="F362" s="28"/>
      <c r="J362" s="2"/>
    </row>
    <row r="363" spans="1:10">
      <c r="A363" s="44">
        <f t="shared" si="5"/>
        <v>28905</v>
      </c>
      <c r="B363" s="45">
        <v>28905</v>
      </c>
      <c r="C363" s="46">
        <v>0.11749999999999999</v>
      </c>
      <c r="E363" s="28" t="s">
        <v>13</v>
      </c>
      <c r="F363" s="28"/>
      <c r="J363" s="2"/>
    </row>
    <row r="364" spans="1:10">
      <c r="A364" s="44">
        <f t="shared" si="5"/>
        <v>28933</v>
      </c>
      <c r="B364" s="45">
        <v>28933</v>
      </c>
      <c r="C364" s="46">
        <v>0.11749999999999999</v>
      </c>
      <c r="E364" s="28" t="s">
        <v>13</v>
      </c>
      <c r="F364" s="28"/>
      <c r="J364" s="2"/>
    </row>
    <row r="365" spans="1:10">
      <c r="A365" s="44">
        <f t="shared" si="5"/>
        <v>28964</v>
      </c>
      <c r="B365" s="45">
        <v>28964</v>
      </c>
      <c r="C365" s="46">
        <v>0.11749999999999999</v>
      </c>
      <c r="E365" s="28" t="s">
        <v>13</v>
      </c>
      <c r="F365" s="28"/>
      <c r="J365" s="2"/>
    </row>
    <row r="366" spans="1:10">
      <c r="A366" s="44">
        <f t="shared" si="5"/>
        <v>28994</v>
      </c>
      <c r="B366" s="45">
        <v>28994</v>
      </c>
      <c r="C366" s="46">
        <v>0.11749999999999999</v>
      </c>
      <c r="E366" s="28" t="s">
        <v>13</v>
      </c>
      <c r="F366" s="28"/>
      <c r="J366" s="2"/>
    </row>
    <row r="367" spans="1:10">
      <c r="A367" s="44">
        <f t="shared" si="5"/>
        <v>29025</v>
      </c>
      <c r="B367" s="45">
        <v>29025</v>
      </c>
      <c r="C367" s="46">
        <v>0.11650000000000001</v>
      </c>
      <c r="E367" s="28" t="s">
        <v>13</v>
      </c>
      <c r="F367" s="28"/>
      <c r="J367" s="2"/>
    </row>
    <row r="368" spans="1:10">
      <c r="A368" s="44">
        <f t="shared" si="5"/>
        <v>29055</v>
      </c>
      <c r="B368" s="45">
        <v>29055</v>
      </c>
      <c r="C368" s="46">
        <v>0.11539999999999999</v>
      </c>
      <c r="E368" s="28" t="s">
        <v>13</v>
      </c>
      <c r="F368" s="28"/>
      <c r="J368" s="2"/>
    </row>
    <row r="369" spans="1:10">
      <c r="A369" s="44">
        <f t="shared" si="5"/>
        <v>29086</v>
      </c>
      <c r="B369" s="45">
        <v>29086</v>
      </c>
      <c r="C369" s="46">
        <v>0.1191</v>
      </c>
      <c r="E369" s="28" t="s">
        <v>13</v>
      </c>
      <c r="F369" s="28"/>
      <c r="J369" s="2"/>
    </row>
    <row r="370" spans="1:10">
      <c r="A370" s="44">
        <f t="shared" si="5"/>
        <v>29117</v>
      </c>
      <c r="B370" s="45">
        <v>29117</v>
      </c>
      <c r="C370" s="46">
        <v>0.129</v>
      </c>
      <c r="E370" s="28" t="s">
        <v>13</v>
      </c>
      <c r="F370" s="28"/>
      <c r="J370" s="2"/>
    </row>
    <row r="371" spans="1:10">
      <c r="A371" s="44">
        <f t="shared" si="5"/>
        <v>29147</v>
      </c>
      <c r="B371" s="45">
        <v>29147</v>
      </c>
      <c r="C371" s="46">
        <v>0.1439</v>
      </c>
      <c r="E371" s="2" t="str">
        <f t="shared" ref="E371:E434" si="6">IF(MONTH(B371)&lt;4,"1",IF(MONTH(B371)&lt;7,"2",IF(MONTH(B371)&lt;10,"3","4")))&amp;"Q"&amp;YEAR(B371)</f>
        <v>4Q1979</v>
      </c>
      <c r="F371" s="54">
        <v>0.11699999999999999</v>
      </c>
      <c r="J371" s="2"/>
    </row>
    <row r="372" spans="1:10">
      <c r="A372" s="44">
        <f t="shared" si="5"/>
        <v>29178</v>
      </c>
      <c r="B372" s="45">
        <v>29178</v>
      </c>
      <c r="C372" s="46">
        <v>0.1555</v>
      </c>
      <c r="E372" s="2" t="str">
        <f t="shared" si="6"/>
        <v>4Q1979</v>
      </c>
      <c r="F372" s="54">
        <v>0.11699999999999999</v>
      </c>
      <c r="J372" s="2"/>
    </row>
    <row r="373" spans="1:10">
      <c r="A373" s="44">
        <f t="shared" si="5"/>
        <v>29208</v>
      </c>
      <c r="B373" s="45">
        <v>29208</v>
      </c>
      <c r="C373" s="46">
        <v>0.153</v>
      </c>
      <c r="E373" s="2" t="str">
        <f t="shared" si="6"/>
        <v>4Q1979</v>
      </c>
      <c r="F373" s="54">
        <v>0.11699999999999999</v>
      </c>
      <c r="J373" s="2"/>
    </row>
    <row r="374" spans="1:10">
      <c r="A374" s="44">
        <f t="shared" si="5"/>
        <v>29239</v>
      </c>
      <c r="B374" s="45">
        <v>29239</v>
      </c>
      <c r="C374" s="46">
        <v>0.1525</v>
      </c>
      <c r="E374" s="2" t="str">
        <f t="shared" si="6"/>
        <v>1Q1980</v>
      </c>
      <c r="F374" s="54">
        <v>0.14280000000000001</v>
      </c>
      <c r="J374" s="2"/>
    </row>
    <row r="375" spans="1:10">
      <c r="A375" s="44">
        <f t="shared" si="5"/>
        <v>29270</v>
      </c>
      <c r="B375" s="45">
        <v>29270</v>
      </c>
      <c r="C375" s="46">
        <v>0.15629999999999999</v>
      </c>
      <c r="E375" s="2" t="str">
        <f t="shared" si="6"/>
        <v>1Q1980</v>
      </c>
      <c r="F375" s="54">
        <v>0.14280000000000001</v>
      </c>
      <c r="J375" s="2"/>
    </row>
    <row r="376" spans="1:10">
      <c r="A376" s="44">
        <f t="shared" si="5"/>
        <v>29299</v>
      </c>
      <c r="B376" s="45">
        <v>29299</v>
      </c>
      <c r="C376" s="46">
        <v>0.18309999999999998</v>
      </c>
      <c r="E376" s="2" t="str">
        <f t="shared" si="6"/>
        <v>1Q1980</v>
      </c>
      <c r="F376" s="54">
        <v>0.14280000000000001</v>
      </c>
      <c r="J376" s="2"/>
    </row>
    <row r="377" spans="1:10">
      <c r="A377" s="44">
        <f t="shared" si="5"/>
        <v>29330</v>
      </c>
      <c r="B377" s="45">
        <v>29330</v>
      </c>
      <c r="C377" s="46">
        <v>0.19769999999999999</v>
      </c>
      <c r="E377" s="2" t="str">
        <f t="shared" si="6"/>
        <v>2Q1980</v>
      </c>
      <c r="F377" s="54">
        <v>0.15393333333333334</v>
      </c>
      <c r="J377" s="2"/>
    </row>
    <row r="378" spans="1:10">
      <c r="A378" s="44">
        <f t="shared" si="5"/>
        <v>29360</v>
      </c>
      <c r="B378" s="45">
        <v>29360</v>
      </c>
      <c r="C378" s="46">
        <v>0.16570000000000001</v>
      </c>
      <c r="E378" s="2" t="str">
        <f t="shared" si="6"/>
        <v>2Q1980</v>
      </c>
      <c r="F378" s="54">
        <v>0.15393333333333334</v>
      </c>
      <c r="J378" s="2"/>
    </row>
    <row r="379" spans="1:10">
      <c r="A379" s="44">
        <f t="shared" si="5"/>
        <v>29391</v>
      </c>
      <c r="B379" s="45">
        <v>29391</v>
      </c>
      <c r="C379" s="46">
        <v>0.1263</v>
      </c>
      <c r="E379" s="2" t="str">
        <f t="shared" si="6"/>
        <v>2Q1980</v>
      </c>
      <c r="F379" s="54">
        <v>0.15393333333333334</v>
      </c>
      <c r="J379" s="2"/>
    </row>
    <row r="380" spans="1:10">
      <c r="A380" s="44">
        <f t="shared" si="5"/>
        <v>29421</v>
      </c>
      <c r="B380" s="45">
        <v>29421</v>
      </c>
      <c r="C380" s="46">
        <v>0.1148</v>
      </c>
      <c r="E380" s="2" t="str">
        <f t="shared" si="6"/>
        <v>3Q1980</v>
      </c>
      <c r="F380" s="54">
        <v>0.18216666666666667</v>
      </c>
      <c r="J380" s="2"/>
    </row>
    <row r="381" spans="1:10">
      <c r="A381" s="44">
        <f t="shared" si="5"/>
        <v>29452</v>
      </c>
      <c r="B381" s="45">
        <v>29452</v>
      </c>
      <c r="C381" s="46">
        <v>0.11119999999999999</v>
      </c>
      <c r="E381" s="2" t="str">
        <f t="shared" si="6"/>
        <v>3Q1980</v>
      </c>
      <c r="F381" s="54">
        <v>0.18216666666666667</v>
      </c>
      <c r="J381" s="2"/>
    </row>
    <row r="382" spans="1:10">
      <c r="A382" s="44">
        <f t="shared" si="5"/>
        <v>29483</v>
      </c>
      <c r="B382" s="45">
        <v>29483</v>
      </c>
      <c r="C382" s="46">
        <v>0.12230000000000001</v>
      </c>
      <c r="E382" s="2" t="str">
        <f t="shared" si="6"/>
        <v>3Q1980</v>
      </c>
      <c r="F382" s="54">
        <v>0.18216666666666667</v>
      </c>
      <c r="J382" s="2"/>
    </row>
    <row r="383" spans="1:10">
      <c r="A383" s="44">
        <f t="shared" si="5"/>
        <v>29513</v>
      </c>
      <c r="B383" s="45">
        <v>29513</v>
      </c>
      <c r="C383" s="46">
        <v>0.13789999999999999</v>
      </c>
      <c r="E383" s="2" t="str">
        <f t="shared" si="6"/>
        <v>4Q1980</v>
      </c>
      <c r="F383" s="54">
        <v>0.11743333333333332</v>
      </c>
      <c r="J383" s="2"/>
    </row>
    <row r="384" spans="1:10">
      <c r="A384" s="44">
        <f t="shared" si="5"/>
        <v>29544</v>
      </c>
      <c r="B384" s="45">
        <v>29544</v>
      </c>
      <c r="C384" s="46">
        <v>0.16059999999999999</v>
      </c>
      <c r="E384" s="2" t="str">
        <f t="shared" si="6"/>
        <v>4Q1980</v>
      </c>
      <c r="F384" s="54">
        <v>0.11743333333333332</v>
      </c>
      <c r="J384" s="2"/>
    </row>
    <row r="385" spans="1:10">
      <c r="A385" s="44">
        <f t="shared" si="5"/>
        <v>29574</v>
      </c>
      <c r="B385" s="45">
        <v>29574</v>
      </c>
      <c r="C385" s="46">
        <v>0.20350000000000001</v>
      </c>
      <c r="E385" s="2" t="str">
        <f t="shared" si="6"/>
        <v>4Q1980</v>
      </c>
      <c r="F385" s="54">
        <v>0.11743333333333332</v>
      </c>
      <c r="J385" s="2"/>
    </row>
    <row r="386" spans="1:10">
      <c r="A386" s="44">
        <f t="shared" si="5"/>
        <v>29605</v>
      </c>
      <c r="B386" s="45">
        <v>29605</v>
      </c>
      <c r="C386" s="46">
        <v>0.2016</v>
      </c>
      <c r="E386" s="2" t="str">
        <f t="shared" si="6"/>
        <v>1Q1981</v>
      </c>
      <c r="F386" s="54">
        <v>0.14026666666666665</v>
      </c>
      <c r="J386" s="2"/>
    </row>
    <row r="387" spans="1:10">
      <c r="A387" s="44">
        <f t="shared" ref="A387:A450" si="7">+B387</f>
        <v>29636</v>
      </c>
      <c r="B387" s="45">
        <v>29636</v>
      </c>
      <c r="C387" s="46">
        <v>0.1943</v>
      </c>
      <c r="E387" s="2" t="str">
        <f t="shared" si="6"/>
        <v>1Q1981</v>
      </c>
      <c r="F387" s="54">
        <v>0.14026666666666665</v>
      </c>
      <c r="J387" s="2"/>
    </row>
    <row r="388" spans="1:10">
      <c r="A388" s="44">
        <f t="shared" si="7"/>
        <v>29664</v>
      </c>
      <c r="B388" s="45">
        <v>29664</v>
      </c>
      <c r="C388" s="46">
        <v>0.18049999999999999</v>
      </c>
      <c r="E388" s="2" t="str">
        <f t="shared" si="6"/>
        <v>1Q1981</v>
      </c>
      <c r="F388" s="54">
        <v>0.14026666666666665</v>
      </c>
      <c r="J388" s="2"/>
    </row>
    <row r="389" spans="1:10">
      <c r="A389" s="44">
        <f t="shared" si="7"/>
        <v>29695</v>
      </c>
      <c r="B389" s="45">
        <v>29695</v>
      </c>
      <c r="C389" s="46">
        <v>0.17149999999999999</v>
      </c>
      <c r="E389" s="2" t="str">
        <f t="shared" si="6"/>
        <v>2Q1981</v>
      </c>
      <c r="F389" s="54">
        <v>0.19980000000000001</v>
      </c>
      <c r="J389" s="2"/>
    </row>
    <row r="390" spans="1:10">
      <c r="A390" s="44">
        <f t="shared" si="7"/>
        <v>29725</v>
      </c>
      <c r="B390" s="45">
        <v>29725</v>
      </c>
      <c r="C390" s="46">
        <v>0.1961</v>
      </c>
      <c r="E390" s="2" t="str">
        <f t="shared" si="6"/>
        <v>2Q1981</v>
      </c>
      <c r="F390" s="54">
        <v>0.19980000000000001</v>
      </c>
      <c r="J390" s="2"/>
    </row>
    <row r="391" spans="1:10">
      <c r="A391" s="44">
        <f t="shared" si="7"/>
        <v>29756</v>
      </c>
      <c r="B391" s="45">
        <v>29756</v>
      </c>
      <c r="C391" s="46">
        <v>0.20030000000000001</v>
      </c>
      <c r="E391" s="2" t="str">
        <f t="shared" si="6"/>
        <v>2Q1981</v>
      </c>
      <c r="F391" s="54">
        <v>0.19980000000000001</v>
      </c>
      <c r="J391" s="2"/>
    </row>
    <row r="392" spans="1:10">
      <c r="A392" s="44">
        <f t="shared" si="7"/>
        <v>29786</v>
      </c>
      <c r="B392" s="45">
        <v>29786</v>
      </c>
      <c r="C392" s="46">
        <v>0.2039</v>
      </c>
      <c r="E392" s="2" t="str">
        <f t="shared" si="6"/>
        <v>3Q1981</v>
      </c>
      <c r="F392" s="54">
        <v>0.1827</v>
      </c>
      <c r="J392" s="2"/>
    </row>
    <row r="393" spans="1:10">
      <c r="A393" s="44">
        <f t="shared" si="7"/>
        <v>29817</v>
      </c>
      <c r="B393" s="45">
        <v>29817</v>
      </c>
      <c r="C393" s="46">
        <v>0.20499999999999999</v>
      </c>
      <c r="E393" s="2" t="str">
        <f t="shared" si="6"/>
        <v>3Q1981</v>
      </c>
      <c r="F393" s="54">
        <v>0.1827</v>
      </c>
      <c r="J393" s="2"/>
    </row>
    <row r="394" spans="1:10">
      <c r="A394" s="44">
        <f t="shared" si="7"/>
        <v>29848</v>
      </c>
      <c r="B394" s="45">
        <v>29848</v>
      </c>
      <c r="C394" s="46">
        <v>0.20079999999999998</v>
      </c>
      <c r="E394" s="2" t="str">
        <f t="shared" si="6"/>
        <v>3Q1981</v>
      </c>
      <c r="F394" s="54">
        <v>0.1827</v>
      </c>
      <c r="J394" s="2"/>
    </row>
    <row r="395" spans="1:10">
      <c r="A395" s="44">
        <f t="shared" si="7"/>
        <v>29878</v>
      </c>
      <c r="B395" s="45">
        <v>29878</v>
      </c>
      <c r="C395" s="46">
        <v>0.1845</v>
      </c>
      <c r="E395" s="2" t="str">
        <f t="shared" si="6"/>
        <v>4Q1981</v>
      </c>
      <c r="F395" s="54">
        <v>0.20306666666666665</v>
      </c>
      <c r="J395" s="2"/>
    </row>
    <row r="396" spans="1:10">
      <c r="A396" s="44">
        <f t="shared" si="7"/>
        <v>29909</v>
      </c>
      <c r="B396" s="45">
        <v>29909</v>
      </c>
      <c r="C396" s="46">
        <v>0.16839999999999999</v>
      </c>
      <c r="E396" s="2" t="str">
        <f t="shared" si="6"/>
        <v>4Q1981</v>
      </c>
      <c r="F396" s="54">
        <v>0.20306666666666665</v>
      </c>
      <c r="J396" s="2"/>
    </row>
    <row r="397" spans="1:10">
      <c r="A397" s="44">
        <f t="shared" si="7"/>
        <v>29939</v>
      </c>
      <c r="B397" s="45">
        <v>29939</v>
      </c>
      <c r="C397" s="46">
        <v>0.1575</v>
      </c>
      <c r="E397" s="2" t="str">
        <f t="shared" si="6"/>
        <v>4Q1981</v>
      </c>
      <c r="F397" s="54">
        <v>0.20306666666666665</v>
      </c>
      <c r="J397" s="2"/>
    </row>
    <row r="398" spans="1:10">
      <c r="A398" s="44">
        <f t="shared" si="7"/>
        <v>29970</v>
      </c>
      <c r="B398" s="45">
        <v>29970</v>
      </c>
      <c r="C398" s="46">
        <v>0.1575</v>
      </c>
      <c r="E398" s="2" t="str">
        <f t="shared" si="6"/>
        <v>1Q1982</v>
      </c>
      <c r="F398" s="54">
        <v>0.18456666666666666</v>
      </c>
      <c r="J398" s="2"/>
    </row>
    <row r="399" spans="1:10">
      <c r="A399" s="44">
        <f t="shared" si="7"/>
        <v>30001</v>
      </c>
      <c r="B399" s="45">
        <v>30001</v>
      </c>
      <c r="C399" s="46">
        <v>0.1656</v>
      </c>
      <c r="E399" s="2" t="str">
        <f t="shared" si="6"/>
        <v>1Q1982</v>
      </c>
      <c r="F399" s="54">
        <v>0.18456666666666666</v>
      </c>
      <c r="J399" s="2"/>
    </row>
    <row r="400" spans="1:10">
      <c r="A400" s="44">
        <f t="shared" si="7"/>
        <v>30029</v>
      </c>
      <c r="B400" s="45">
        <v>30029</v>
      </c>
      <c r="C400" s="46">
        <v>0.16500000000000001</v>
      </c>
      <c r="E400" s="2" t="str">
        <f t="shared" si="6"/>
        <v>1Q1982</v>
      </c>
      <c r="F400" s="54">
        <v>0.18456666666666666</v>
      </c>
      <c r="J400" s="2"/>
    </row>
    <row r="401" spans="1:10">
      <c r="A401" s="44">
        <f t="shared" si="7"/>
        <v>30060</v>
      </c>
      <c r="B401" s="45">
        <v>30060</v>
      </c>
      <c r="C401" s="46">
        <v>0.16500000000000001</v>
      </c>
      <c r="E401" s="2" t="str">
        <f t="shared" si="6"/>
        <v>2Q1982</v>
      </c>
      <c r="F401" s="54">
        <v>0.16020000000000001</v>
      </c>
      <c r="J401" s="2"/>
    </row>
    <row r="402" spans="1:10">
      <c r="A402" s="44">
        <f t="shared" si="7"/>
        <v>30090</v>
      </c>
      <c r="B402" s="45">
        <v>30090</v>
      </c>
      <c r="C402" s="46">
        <v>0.16500000000000001</v>
      </c>
      <c r="E402" s="2" t="str">
        <f t="shared" si="6"/>
        <v>2Q1982</v>
      </c>
      <c r="F402" s="54">
        <v>0.16020000000000001</v>
      </c>
      <c r="J402" s="2"/>
    </row>
    <row r="403" spans="1:10">
      <c r="A403" s="44">
        <f t="shared" si="7"/>
        <v>30121</v>
      </c>
      <c r="B403" s="45">
        <v>30121</v>
      </c>
      <c r="C403" s="46">
        <v>0.16500000000000001</v>
      </c>
      <c r="E403" s="2" t="str">
        <f t="shared" si="6"/>
        <v>2Q1982</v>
      </c>
      <c r="F403" s="54">
        <v>0.16020000000000001</v>
      </c>
      <c r="J403" s="2"/>
    </row>
    <row r="404" spans="1:10">
      <c r="A404" s="44">
        <f t="shared" si="7"/>
        <v>30151</v>
      </c>
      <c r="B404" s="45">
        <v>30151</v>
      </c>
      <c r="C404" s="46">
        <v>0.16260000000000002</v>
      </c>
      <c r="E404" s="2" t="str">
        <f t="shared" si="6"/>
        <v>3Q1982</v>
      </c>
      <c r="F404" s="54">
        <v>0.16500000000000001</v>
      </c>
      <c r="J404" s="2"/>
    </row>
    <row r="405" spans="1:10">
      <c r="A405" s="44">
        <f t="shared" si="7"/>
        <v>30182</v>
      </c>
      <c r="B405" s="45">
        <v>30182</v>
      </c>
      <c r="C405" s="46">
        <v>0.1439</v>
      </c>
      <c r="E405" s="2" t="str">
        <f t="shared" si="6"/>
        <v>3Q1982</v>
      </c>
      <c r="F405" s="54">
        <v>0.16500000000000001</v>
      </c>
      <c r="J405" s="2"/>
    </row>
    <row r="406" spans="1:10">
      <c r="A406" s="44">
        <f t="shared" si="7"/>
        <v>30213</v>
      </c>
      <c r="B406" s="45">
        <v>30213</v>
      </c>
      <c r="C406" s="46">
        <v>0.13500000000000001</v>
      </c>
      <c r="E406" s="2" t="str">
        <f t="shared" si="6"/>
        <v>3Q1982</v>
      </c>
      <c r="F406" s="54">
        <v>0.16500000000000001</v>
      </c>
      <c r="J406" s="2"/>
    </row>
    <row r="407" spans="1:10">
      <c r="A407" s="44">
        <f t="shared" si="7"/>
        <v>30243</v>
      </c>
      <c r="B407" s="45">
        <v>30243</v>
      </c>
      <c r="C407" s="46">
        <v>0.12520000000000001</v>
      </c>
      <c r="E407" s="2" t="str">
        <f t="shared" si="6"/>
        <v>4Q1982</v>
      </c>
      <c r="F407" s="54">
        <v>0.15716666666666668</v>
      </c>
      <c r="J407" s="2"/>
    </row>
    <row r="408" spans="1:10">
      <c r="A408" s="44">
        <f t="shared" si="7"/>
        <v>30274</v>
      </c>
      <c r="B408" s="45">
        <v>30274</v>
      </c>
      <c r="C408" s="46">
        <v>0.11849999999999999</v>
      </c>
      <c r="E408" s="2" t="str">
        <f t="shared" si="6"/>
        <v>4Q1982</v>
      </c>
      <c r="F408" s="54">
        <v>0.15716666666666668</v>
      </c>
      <c r="J408" s="2"/>
    </row>
    <row r="409" spans="1:10">
      <c r="A409" s="44">
        <f t="shared" si="7"/>
        <v>30304</v>
      </c>
      <c r="B409" s="45">
        <v>30304</v>
      </c>
      <c r="C409" s="46">
        <v>0.115</v>
      </c>
      <c r="E409" s="2" t="str">
        <f t="shared" si="6"/>
        <v>4Q1982</v>
      </c>
      <c r="F409" s="54">
        <v>0.15716666666666668</v>
      </c>
      <c r="J409" s="2"/>
    </row>
    <row r="410" spans="1:10">
      <c r="A410" s="44">
        <f t="shared" si="7"/>
        <v>30335</v>
      </c>
      <c r="B410" s="45">
        <v>30335</v>
      </c>
      <c r="C410" s="46">
        <v>0.1116</v>
      </c>
      <c r="E410" s="2" t="str">
        <f t="shared" si="6"/>
        <v>1Q1983</v>
      </c>
      <c r="F410" s="54">
        <v>0.12623333333333334</v>
      </c>
      <c r="J410" s="2"/>
    </row>
    <row r="411" spans="1:10">
      <c r="A411" s="44">
        <f t="shared" si="7"/>
        <v>30366</v>
      </c>
      <c r="B411" s="45">
        <v>30366</v>
      </c>
      <c r="C411" s="46">
        <v>0.10980000000000001</v>
      </c>
      <c r="E411" s="2" t="str">
        <f t="shared" si="6"/>
        <v>1Q1983</v>
      </c>
      <c r="F411" s="54">
        <v>0.12623333333333334</v>
      </c>
      <c r="J411" s="2"/>
    </row>
    <row r="412" spans="1:10">
      <c r="A412" s="44">
        <f t="shared" si="7"/>
        <v>30394</v>
      </c>
      <c r="B412" s="45">
        <v>30394</v>
      </c>
      <c r="C412" s="46">
        <v>0.105</v>
      </c>
      <c r="E412" s="2" t="str">
        <f t="shared" si="6"/>
        <v>1Q1983</v>
      </c>
      <c r="F412" s="54">
        <v>0.12623333333333334</v>
      </c>
      <c r="J412" s="2"/>
    </row>
    <row r="413" spans="1:10">
      <c r="A413" s="44">
        <f t="shared" si="7"/>
        <v>30425</v>
      </c>
      <c r="B413" s="45">
        <v>30425</v>
      </c>
      <c r="C413" s="46">
        <v>0.105</v>
      </c>
      <c r="E413" s="2" t="str">
        <f t="shared" si="6"/>
        <v>2Q1983</v>
      </c>
      <c r="F413" s="54">
        <v>0.11213333333333335</v>
      </c>
      <c r="J413" s="2"/>
    </row>
    <row r="414" spans="1:10">
      <c r="A414" s="44">
        <f t="shared" si="7"/>
        <v>30455</v>
      </c>
      <c r="B414" s="45">
        <v>30455</v>
      </c>
      <c r="C414" s="46">
        <v>0.105</v>
      </c>
      <c r="E414" s="2" t="str">
        <f t="shared" si="6"/>
        <v>2Q1983</v>
      </c>
      <c r="F414" s="54">
        <v>0.11213333333333335</v>
      </c>
      <c r="J414" s="2"/>
    </row>
    <row r="415" spans="1:10">
      <c r="A415" s="44">
        <f t="shared" si="7"/>
        <v>30486</v>
      </c>
      <c r="B415" s="45">
        <v>30486</v>
      </c>
      <c r="C415" s="46">
        <v>0.105</v>
      </c>
      <c r="E415" s="2" t="str">
        <f t="shared" si="6"/>
        <v>2Q1983</v>
      </c>
      <c r="F415" s="54">
        <v>0.11213333333333335</v>
      </c>
      <c r="J415" s="2"/>
    </row>
    <row r="416" spans="1:10">
      <c r="A416" s="44">
        <f t="shared" si="7"/>
        <v>30516</v>
      </c>
      <c r="B416" s="45">
        <v>30516</v>
      </c>
      <c r="C416" s="46">
        <v>0.105</v>
      </c>
      <c r="E416" s="2" t="str">
        <f t="shared" si="6"/>
        <v>3Q1983</v>
      </c>
      <c r="F416" s="54">
        <v>0.105</v>
      </c>
      <c r="J416" s="2"/>
    </row>
    <row r="417" spans="1:10">
      <c r="A417" s="44">
        <f t="shared" si="7"/>
        <v>30547</v>
      </c>
      <c r="B417" s="45">
        <v>30547</v>
      </c>
      <c r="C417" s="46">
        <v>0.10890000000000001</v>
      </c>
      <c r="E417" s="2" t="str">
        <f t="shared" si="6"/>
        <v>3Q1983</v>
      </c>
      <c r="F417" s="54">
        <v>0.105</v>
      </c>
      <c r="J417" s="2"/>
    </row>
    <row r="418" spans="1:10">
      <c r="A418" s="44">
        <f t="shared" si="7"/>
        <v>30578</v>
      </c>
      <c r="B418" s="45">
        <v>30578</v>
      </c>
      <c r="C418" s="46">
        <v>0.11</v>
      </c>
      <c r="E418" s="2" t="str">
        <f t="shared" si="6"/>
        <v>3Q1983</v>
      </c>
      <c r="F418" s="54">
        <v>0.105</v>
      </c>
      <c r="J418" s="2"/>
    </row>
    <row r="419" spans="1:10">
      <c r="A419" s="44">
        <f t="shared" si="7"/>
        <v>30608</v>
      </c>
      <c r="B419" s="45">
        <v>30608</v>
      </c>
      <c r="C419" s="46">
        <v>0.11</v>
      </c>
      <c r="E419" s="2" t="str">
        <f t="shared" si="6"/>
        <v>4Q1983</v>
      </c>
      <c r="F419" s="54">
        <v>0.10630000000000001</v>
      </c>
      <c r="J419" s="2"/>
    </row>
    <row r="420" spans="1:10">
      <c r="A420" s="44">
        <f t="shared" si="7"/>
        <v>30639</v>
      </c>
      <c r="B420" s="45">
        <v>30639</v>
      </c>
      <c r="C420" s="46">
        <v>0.11</v>
      </c>
      <c r="E420" s="2" t="str">
        <f t="shared" si="6"/>
        <v>4Q1983</v>
      </c>
      <c r="F420" s="54">
        <v>0.10630000000000001</v>
      </c>
      <c r="J420" s="2"/>
    </row>
    <row r="421" spans="1:10">
      <c r="A421" s="44">
        <f t="shared" si="7"/>
        <v>30669</v>
      </c>
      <c r="B421" s="45">
        <v>30669</v>
      </c>
      <c r="C421" s="46">
        <v>0.11</v>
      </c>
      <c r="E421" s="2" t="str">
        <f t="shared" si="6"/>
        <v>4Q1983</v>
      </c>
      <c r="F421" s="54">
        <v>0.10630000000000001</v>
      </c>
      <c r="J421" s="2"/>
    </row>
    <row r="422" spans="1:10">
      <c r="A422" s="44">
        <f t="shared" si="7"/>
        <v>30700</v>
      </c>
      <c r="B422" s="45">
        <v>30700</v>
      </c>
      <c r="C422" s="46">
        <v>0.11</v>
      </c>
      <c r="E422" s="2" t="str">
        <f t="shared" si="6"/>
        <v>1Q1984</v>
      </c>
      <c r="F422" s="54">
        <v>0.11</v>
      </c>
      <c r="J422" s="2"/>
    </row>
    <row r="423" spans="1:10">
      <c r="A423" s="44">
        <f t="shared" si="7"/>
        <v>30731</v>
      </c>
      <c r="B423" s="45">
        <v>30731</v>
      </c>
      <c r="C423" s="46">
        <v>0.11</v>
      </c>
      <c r="E423" s="2" t="str">
        <f t="shared" si="6"/>
        <v>1Q1984</v>
      </c>
      <c r="F423" s="54">
        <v>0.11</v>
      </c>
      <c r="J423" s="2"/>
    </row>
    <row r="424" spans="1:10">
      <c r="A424" s="44">
        <f t="shared" si="7"/>
        <v>30760</v>
      </c>
      <c r="B424" s="45">
        <v>30760</v>
      </c>
      <c r="C424" s="46">
        <v>0.11210000000000001</v>
      </c>
      <c r="E424" s="2" t="str">
        <f t="shared" si="6"/>
        <v>1Q1984</v>
      </c>
      <c r="F424" s="54">
        <v>0.11</v>
      </c>
      <c r="J424" s="2"/>
    </row>
    <row r="425" spans="1:10">
      <c r="A425" s="44">
        <f t="shared" si="7"/>
        <v>30791</v>
      </c>
      <c r="B425" s="45">
        <v>30791</v>
      </c>
      <c r="C425" s="46">
        <v>0.1193</v>
      </c>
      <c r="E425" s="2" t="str">
        <f t="shared" si="6"/>
        <v>2Q1984</v>
      </c>
      <c r="F425" s="54">
        <v>0.11</v>
      </c>
      <c r="J425" s="2"/>
    </row>
    <row r="426" spans="1:10">
      <c r="A426" s="44">
        <f t="shared" si="7"/>
        <v>30821</v>
      </c>
      <c r="B426" s="45">
        <v>30821</v>
      </c>
      <c r="C426" s="46">
        <v>0.12390000000000001</v>
      </c>
      <c r="E426" s="2" t="str">
        <f t="shared" si="6"/>
        <v>2Q1984</v>
      </c>
      <c r="F426" s="54">
        <v>0.11</v>
      </c>
      <c r="J426" s="2"/>
    </row>
    <row r="427" spans="1:10">
      <c r="A427" s="44">
        <f t="shared" si="7"/>
        <v>30852</v>
      </c>
      <c r="B427" s="45">
        <v>30852</v>
      </c>
      <c r="C427" s="46">
        <v>0.126</v>
      </c>
      <c r="E427" s="2" t="str">
        <f t="shared" si="6"/>
        <v>2Q1984</v>
      </c>
      <c r="F427" s="54">
        <v>0.11</v>
      </c>
      <c r="J427" s="2"/>
    </row>
    <row r="428" spans="1:10">
      <c r="A428" s="44">
        <f t="shared" si="7"/>
        <v>30882</v>
      </c>
      <c r="B428" s="45">
        <v>30882</v>
      </c>
      <c r="C428" s="46">
        <v>0.13</v>
      </c>
      <c r="E428" s="2" t="str">
        <f t="shared" si="6"/>
        <v>3Q1984</v>
      </c>
      <c r="F428" s="54">
        <v>0.11843333333333333</v>
      </c>
      <c r="J428" s="2"/>
    </row>
    <row r="429" spans="1:10">
      <c r="A429" s="44">
        <f t="shared" si="7"/>
        <v>30913</v>
      </c>
      <c r="B429" s="45">
        <v>30913</v>
      </c>
      <c r="C429" s="46">
        <v>0.13</v>
      </c>
      <c r="E429" s="2" t="str">
        <f t="shared" si="6"/>
        <v>3Q1984</v>
      </c>
      <c r="F429" s="54">
        <v>0.11843333333333333</v>
      </c>
      <c r="J429" s="2"/>
    </row>
    <row r="430" spans="1:10">
      <c r="A430" s="44">
        <f t="shared" si="7"/>
        <v>30944</v>
      </c>
      <c r="B430" s="45">
        <v>30944</v>
      </c>
      <c r="C430" s="46">
        <v>0.12970000000000001</v>
      </c>
      <c r="E430" s="2" t="str">
        <f t="shared" si="6"/>
        <v>3Q1984</v>
      </c>
      <c r="F430" s="54">
        <v>0.11843333333333333</v>
      </c>
      <c r="J430" s="2"/>
    </row>
    <row r="431" spans="1:10">
      <c r="A431" s="44">
        <f t="shared" si="7"/>
        <v>30974</v>
      </c>
      <c r="B431" s="45">
        <v>30974</v>
      </c>
      <c r="C431" s="46">
        <v>0.1258</v>
      </c>
      <c r="E431" s="2" t="str">
        <f t="shared" si="6"/>
        <v>4Q1984</v>
      </c>
      <c r="F431" s="54">
        <v>0.12866666666666668</v>
      </c>
      <c r="J431" s="2"/>
    </row>
    <row r="432" spans="1:10">
      <c r="A432" s="44">
        <f t="shared" si="7"/>
        <v>31005</v>
      </c>
      <c r="B432" s="45">
        <v>31005</v>
      </c>
      <c r="C432" s="46">
        <v>0.1177</v>
      </c>
      <c r="E432" s="2" t="str">
        <f t="shared" si="6"/>
        <v>4Q1984</v>
      </c>
      <c r="F432" s="54">
        <v>0.12866666666666668</v>
      </c>
      <c r="J432" s="2"/>
    </row>
    <row r="433" spans="1:10">
      <c r="A433" s="44">
        <f t="shared" si="7"/>
        <v>31035</v>
      </c>
      <c r="B433" s="45">
        <v>31035</v>
      </c>
      <c r="C433" s="46">
        <v>0.1106</v>
      </c>
      <c r="E433" s="2" t="str">
        <f t="shared" si="6"/>
        <v>4Q1984</v>
      </c>
      <c r="F433" s="54">
        <v>0.12866666666666668</v>
      </c>
      <c r="J433" s="2"/>
    </row>
    <row r="434" spans="1:10">
      <c r="A434" s="44">
        <f t="shared" si="7"/>
        <v>31066</v>
      </c>
      <c r="B434" s="45">
        <v>31066</v>
      </c>
      <c r="C434" s="46">
        <v>0.1061</v>
      </c>
      <c r="E434" s="2" t="str">
        <f t="shared" si="6"/>
        <v>1Q1985</v>
      </c>
      <c r="F434" s="54">
        <v>0.1244</v>
      </c>
      <c r="J434" s="2"/>
    </row>
    <row r="435" spans="1:10">
      <c r="A435" s="44">
        <f t="shared" si="7"/>
        <v>31097</v>
      </c>
      <c r="B435" s="45">
        <v>31097</v>
      </c>
      <c r="C435" s="46">
        <v>0.105</v>
      </c>
      <c r="E435" s="2" t="str">
        <f t="shared" ref="E435:E498" si="8">IF(MONTH(B435)&lt;4,"1",IF(MONTH(B435)&lt;7,"2",IF(MONTH(B435)&lt;10,"3","4")))&amp;"Q"&amp;YEAR(B435)</f>
        <v>1Q1985</v>
      </c>
      <c r="F435" s="54">
        <v>0.1244</v>
      </c>
      <c r="J435" s="2"/>
    </row>
    <row r="436" spans="1:10">
      <c r="A436" s="44">
        <f t="shared" si="7"/>
        <v>31125</v>
      </c>
      <c r="B436" s="45">
        <v>31125</v>
      </c>
      <c r="C436" s="46">
        <v>0.105</v>
      </c>
      <c r="E436" s="2" t="str">
        <f t="shared" si="8"/>
        <v>1Q1985</v>
      </c>
      <c r="F436" s="54">
        <v>0.1244</v>
      </c>
      <c r="J436" s="2"/>
    </row>
    <row r="437" spans="1:10">
      <c r="A437" s="44">
        <f t="shared" si="7"/>
        <v>31156</v>
      </c>
      <c r="B437" s="45">
        <v>31156</v>
      </c>
      <c r="C437" s="46">
        <v>0.105</v>
      </c>
      <c r="E437" s="2" t="str">
        <f t="shared" si="8"/>
        <v>2Q1985</v>
      </c>
      <c r="F437" s="54">
        <v>0.10723333333333333</v>
      </c>
      <c r="J437" s="2"/>
    </row>
    <row r="438" spans="1:10">
      <c r="A438" s="44">
        <f t="shared" si="7"/>
        <v>31186</v>
      </c>
      <c r="B438" s="45">
        <v>31186</v>
      </c>
      <c r="C438" s="46">
        <v>0.10310000000000001</v>
      </c>
      <c r="E438" s="2" t="str">
        <f t="shared" si="8"/>
        <v>2Q1985</v>
      </c>
      <c r="F438" s="54">
        <v>0.10723333333333333</v>
      </c>
      <c r="J438" s="2"/>
    </row>
    <row r="439" spans="1:10">
      <c r="A439" s="44">
        <f t="shared" si="7"/>
        <v>31217</v>
      </c>
      <c r="B439" s="45">
        <v>31217</v>
      </c>
      <c r="C439" s="46">
        <v>9.7799999999999998E-2</v>
      </c>
      <c r="E439" s="2" t="str">
        <f t="shared" si="8"/>
        <v>2Q1985</v>
      </c>
      <c r="F439" s="54">
        <v>0.10723333333333333</v>
      </c>
      <c r="J439" s="2"/>
    </row>
    <row r="440" spans="1:10">
      <c r="A440" s="44">
        <f t="shared" si="7"/>
        <v>31247</v>
      </c>
      <c r="B440" s="45">
        <v>31247</v>
      </c>
      <c r="C440" s="46">
        <v>9.5000000000000001E-2</v>
      </c>
      <c r="E440" s="2" t="str">
        <f t="shared" si="8"/>
        <v>3Q1985</v>
      </c>
      <c r="F440" s="54">
        <v>0.10436666666666666</v>
      </c>
      <c r="J440" s="2"/>
    </row>
    <row r="441" spans="1:10">
      <c r="A441" s="44">
        <f t="shared" si="7"/>
        <v>31278</v>
      </c>
      <c r="B441" s="45">
        <v>31278</v>
      </c>
      <c r="C441" s="46">
        <v>9.5000000000000001E-2</v>
      </c>
      <c r="E441" s="2" t="str">
        <f t="shared" si="8"/>
        <v>3Q1985</v>
      </c>
      <c r="F441" s="54">
        <v>0.10436666666666666</v>
      </c>
      <c r="J441" s="2"/>
    </row>
    <row r="442" spans="1:10">
      <c r="A442" s="44">
        <f t="shared" si="7"/>
        <v>31309</v>
      </c>
      <c r="B442" s="45">
        <v>31309</v>
      </c>
      <c r="C442" s="46">
        <v>9.5000000000000001E-2</v>
      </c>
      <c r="E442" s="2" t="str">
        <f t="shared" si="8"/>
        <v>3Q1985</v>
      </c>
      <c r="F442" s="54">
        <v>0.10436666666666666</v>
      </c>
      <c r="J442" s="2"/>
    </row>
    <row r="443" spans="1:10">
      <c r="A443" s="44">
        <f t="shared" si="7"/>
        <v>31339</v>
      </c>
      <c r="B443" s="45">
        <v>31339</v>
      </c>
      <c r="C443" s="46">
        <v>9.5000000000000001E-2</v>
      </c>
      <c r="E443" s="2" t="str">
        <f t="shared" si="8"/>
        <v>4Q1985</v>
      </c>
      <c r="F443" s="54">
        <v>9.5933333333333329E-2</v>
      </c>
      <c r="J443" s="2"/>
    </row>
    <row r="444" spans="1:10">
      <c r="A444" s="44">
        <f t="shared" si="7"/>
        <v>31370</v>
      </c>
      <c r="B444" s="45">
        <v>31370</v>
      </c>
      <c r="C444" s="46">
        <v>9.5000000000000001E-2</v>
      </c>
      <c r="E444" s="2" t="str">
        <f t="shared" si="8"/>
        <v>4Q1985</v>
      </c>
      <c r="F444" s="54">
        <v>9.5933333333333329E-2</v>
      </c>
      <c r="J444" s="2"/>
    </row>
    <row r="445" spans="1:10">
      <c r="A445" s="44">
        <f t="shared" si="7"/>
        <v>31400</v>
      </c>
      <c r="B445" s="45">
        <v>31400</v>
      </c>
      <c r="C445" s="46">
        <v>9.5000000000000001E-2</v>
      </c>
      <c r="E445" s="2" t="str">
        <f t="shared" si="8"/>
        <v>4Q1985</v>
      </c>
      <c r="F445" s="54">
        <v>9.5933333333333329E-2</v>
      </c>
      <c r="J445" s="2"/>
    </row>
    <row r="446" spans="1:10">
      <c r="A446" s="44">
        <f t="shared" si="7"/>
        <v>31431</v>
      </c>
      <c r="B446" s="45">
        <v>31431</v>
      </c>
      <c r="C446" s="46">
        <v>9.5000000000000001E-2</v>
      </c>
      <c r="E446" s="2" t="str">
        <f t="shared" si="8"/>
        <v>1Q1986</v>
      </c>
      <c r="F446" s="54">
        <v>9.5000000000000001E-2</v>
      </c>
      <c r="J446" s="2"/>
    </row>
    <row r="447" spans="1:10">
      <c r="A447" s="44">
        <f t="shared" si="7"/>
        <v>31462</v>
      </c>
      <c r="B447" s="45">
        <v>31462</v>
      </c>
      <c r="C447" s="46">
        <v>9.5000000000000001E-2</v>
      </c>
      <c r="E447" s="2" t="str">
        <f t="shared" si="8"/>
        <v>1Q1986</v>
      </c>
      <c r="F447" s="54">
        <v>9.5000000000000001E-2</v>
      </c>
      <c r="J447" s="2"/>
    </row>
    <row r="448" spans="1:10">
      <c r="A448" s="44">
        <f t="shared" si="7"/>
        <v>31490</v>
      </c>
      <c r="B448" s="45">
        <v>31490</v>
      </c>
      <c r="C448" s="46">
        <v>9.0999999999999998E-2</v>
      </c>
      <c r="E448" s="2" t="str">
        <f t="shared" si="8"/>
        <v>1Q1986</v>
      </c>
      <c r="F448" s="54">
        <v>9.5000000000000001E-2</v>
      </c>
      <c r="J448" s="2"/>
    </row>
    <row r="449" spans="1:10">
      <c r="A449" s="44">
        <f t="shared" si="7"/>
        <v>31521</v>
      </c>
      <c r="B449" s="45">
        <v>31521</v>
      </c>
      <c r="C449" s="46">
        <v>8.8300000000000003E-2</v>
      </c>
      <c r="E449" s="2" t="str">
        <f t="shared" si="8"/>
        <v>2Q1986</v>
      </c>
      <c r="F449" s="54">
        <v>9.5000000000000001E-2</v>
      </c>
      <c r="J449" s="2"/>
    </row>
    <row r="450" spans="1:10">
      <c r="A450" s="44">
        <f t="shared" si="7"/>
        <v>31551</v>
      </c>
      <c r="B450" s="45">
        <v>31551</v>
      </c>
      <c r="C450" s="46">
        <v>8.5000000000000006E-2</v>
      </c>
      <c r="E450" s="2" t="str">
        <f t="shared" si="8"/>
        <v>2Q1986</v>
      </c>
      <c r="F450" s="54">
        <v>9.5000000000000001E-2</v>
      </c>
      <c r="J450" s="2"/>
    </row>
    <row r="451" spans="1:10">
      <c r="A451" s="44">
        <f t="shared" ref="A451:A514" si="9">+B451</f>
        <v>31582</v>
      </c>
      <c r="B451" s="45">
        <v>31582</v>
      </c>
      <c r="C451" s="46">
        <v>8.5000000000000006E-2</v>
      </c>
      <c r="E451" s="2" t="str">
        <f t="shared" si="8"/>
        <v>2Q1986</v>
      </c>
      <c r="F451" s="54">
        <v>9.5000000000000001E-2</v>
      </c>
      <c r="J451" s="2"/>
    </row>
    <row r="452" spans="1:10">
      <c r="A452" s="44">
        <f t="shared" si="9"/>
        <v>31612</v>
      </c>
      <c r="B452" s="45">
        <v>31612</v>
      </c>
      <c r="C452" s="46">
        <v>8.1600000000000006E-2</v>
      </c>
      <c r="E452" s="2" t="str">
        <f t="shared" si="8"/>
        <v>3Q1986</v>
      </c>
      <c r="F452" s="54">
        <v>8.8100000000000012E-2</v>
      </c>
      <c r="J452" s="2"/>
    </row>
    <row r="453" spans="1:10">
      <c r="A453" s="44">
        <f t="shared" si="9"/>
        <v>31643</v>
      </c>
      <c r="B453" s="45">
        <v>31643</v>
      </c>
      <c r="C453" s="46">
        <v>7.9000000000000001E-2</v>
      </c>
      <c r="E453" s="2" t="str">
        <f t="shared" si="8"/>
        <v>3Q1986</v>
      </c>
      <c r="F453" s="54">
        <v>8.8100000000000012E-2</v>
      </c>
      <c r="J453" s="2"/>
    </row>
    <row r="454" spans="1:10">
      <c r="A454" s="44">
        <f t="shared" si="9"/>
        <v>31674</v>
      </c>
      <c r="B454" s="45">
        <v>31674</v>
      </c>
      <c r="C454" s="46">
        <v>7.4999999999999997E-2</v>
      </c>
      <c r="E454" s="2" t="str">
        <f t="shared" si="8"/>
        <v>3Q1986</v>
      </c>
      <c r="F454" s="54">
        <v>8.8100000000000012E-2</v>
      </c>
      <c r="J454" s="2"/>
    </row>
    <row r="455" spans="1:10">
      <c r="A455" s="44">
        <f t="shared" si="9"/>
        <v>31704</v>
      </c>
      <c r="B455" s="45">
        <v>31704</v>
      </c>
      <c r="C455" s="46">
        <v>7.4999999999999997E-2</v>
      </c>
      <c r="E455" s="2" t="str">
        <f t="shared" si="8"/>
        <v>4Q1986</v>
      </c>
      <c r="F455" s="54">
        <v>8.1866666666666685E-2</v>
      </c>
      <c r="J455" s="2"/>
    </row>
    <row r="456" spans="1:10">
      <c r="A456" s="44">
        <f t="shared" si="9"/>
        <v>31735</v>
      </c>
      <c r="B456" s="45">
        <v>31735</v>
      </c>
      <c r="C456" s="46">
        <v>7.4999999999999997E-2</v>
      </c>
      <c r="E456" s="2" t="str">
        <f t="shared" si="8"/>
        <v>4Q1986</v>
      </c>
      <c r="F456" s="54">
        <v>8.1866666666666685E-2</v>
      </c>
      <c r="J456" s="2"/>
    </row>
    <row r="457" spans="1:10">
      <c r="A457" s="44">
        <f t="shared" si="9"/>
        <v>31765</v>
      </c>
      <c r="B457" s="45">
        <v>31765</v>
      </c>
      <c r="C457" s="46">
        <v>7.4999999999999997E-2</v>
      </c>
      <c r="E457" s="2" t="str">
        <f t="shared" si="8"/>
        <v>4Q1986</v>
      </c>
      <c r="F457" s="54">
        <v>8.1866666666666685E-2</v>
      </c>
      <c r="J457" s="2"/>
    </row>
    <row r="458" spans="1:10">
      <c r="A458" s="44">
        <f t="shared" si="9"/>
        <v>31796</v>
      </c>
      <c r="B458" s="45">
        <v>31796</v>
      </c>
      <c r="C458" s="46">
        <v>7.4999999999999997E-2</v>
      </c>
      <c r="E458" s="2" t="str">
        <f t="shared" si="8"/>
        <v>1Q1987</v>
      </c>
      <c r="F458" s="54">
        <v>7.4999999999999997E-2</v>
      </c>
      <c r="J458" s="2"/>
    </row>
    <row r="459" spans="1:10">
      <c r="A459" s="44">
        <f t="shared" si="9"/>
        <v>31827</v>
      </c>
      <c r="B459" s="45">
        <v>31827</v>
      </c>
      <c r="C459" s="46">
        <v>7.4999999999999997E-2</v>
      </c>
      <c r="E459" s="2" t="str">
        <f t="shared" si="8"/>
        <v>1Q1987</v>
      </c>
      <c r="F459" s="54">
        <v>7.4999999999999997E-2</v>
      </c>
      <c r="J459" s="2"/>
    </row>
    <row r="460" spans="1:10">
      <c r="A460" s="44">
        <f t="shared" si="9"/>
        <v>31855</v>
      </c>
      <c r="B460" s="45">
        <v>31855</v>
      </c>
      <c r="C460" s="46">
        <v>7.4999999999999997E-2</v>
      </c>
      <c r="E460" s="2" t="str">
        <f t="shared" si="8"/>
        <v>1Q1987</v>
      </c>
      <c r="F460" s="54">
        <v>7.4999999999999997E-2</v>
      </c>
      <c r="J460" s="2"/>
    </row>
    <row r="461" spans="1:10">
      <c r="A461" s="44">
        <f t="shared" si="9"/>
        <v>31886</v>
      </c>
      <c r="B461" s="45">
        <v>31886</v>
      </c>
      <c r="C461" s="46">
        <v>7.7499999999999999E-2</v>
      </c>
      <c r="E461" s="2" t="str">
        <f t="shared" si="8"/>
        <v>2Q1987</v>
      </c>
      <c r="F461" s="54">
        <v>7.4999999999999997E-2</v>
      </c>
      <c r="J461" s="2"/>
    </row>
    <row r="462" spans="1:10">
      <c r="A462" s="44">
        <f t="shared" si="9"/>
        <v>31916</v>
      </c>
      <c r="B462" s="45">
        <v>31916</v>
      </c>
      <c r="C462" s="46">
        <v>8.14E-2</v>
      </c>
      <c r="E462" s="2" t="str">
        <f t="shared" si="8"/>
        <v>2Q1987</v>
      </c>
      <c r="F462" s="54">
        <v>7.4999999999999997E-2</v>
      </c>
      <c r="J462" s="2"/>
    </row>
    <row r="463" spans="1:10">
      <c r="A463" s="44">
        <f t="shared" si="9"/>
        <v>31947</v>
      </c>
      <c r="B463" s="45">
        <v>31947</v>
      </c>
      <c r="C463" s="46">
        <v>8.2500000000000004E-2</v>
      </c>
      <c r="E463" s="2" t="str">
        <f t="shared" si="8"/>
        <v>2Q1987</v>
      </c>
      <c r="F463" s="54">
        <v>7.4999999999999997E-2</v>
      </c>
      <c r="J463" s="2"/>
    </row>
    <row r="464" spans="1:10">
      <c r="A464" s="44">
        <f t="shared" si="9"/>
        <v>31977</v>
      </c>
      <c r="B464" s="45">
        <v>31977</v>
      </c>
      <c r="C464" s="46">
        <v>8.2500000000000004E-2</v>
      </c>
      <c r="E464" s="2" t="str">
        <f t="shared" si="8"/>
        <v>3Q1987</v>
      </c>
      <c r="F464" s="54">
        <v>7.796666666666667E-2</v>
      </c>
      <c r="J464" s="2"/>
    </row>
    <row r="465" spans="1:10">
      <c r="A465" s="44">
        <f t="shared" si="9"/>
        <v>32008</v>
      </c>
      <c r="B465" s="45">
        <v>32008</v>
      </c>
      <c r="C465" s="46">
        <v>8.2500000000000004E-2</v>
      </c>
      <c r="E465" s="2" t="str">
        <f t="shared" si="8"/>
        <v>3Q1987</v>
      </c>
      <c r="F465" s="54">
        <v>7.796666666666667E-2</v>
      </c>
      <c r="J465" s="2"/>
    </row>
    <row r="466" spans="1:10">
      <c r="A466" s="44">
        <f t="shared" si="9"/>
        <v>32039</v>
      </c>
      <c r="B466" s="45">
        <v>32039</v>
      </c>
      <c r="C466" s="46">
        <v>8.6999999999999994E-2</v>
      </c>
      <c r="E466" s="2" t="str">
        <f t="shared" si="8"/>
        <v>3Q1987</v>
      </c>
      <c r="F466" s="54">
        <v>7.796666666666667E-2</v>
      </c>
      <c r="J466" s="2"/>
    </row>
    <row r="467" spans="1:10">
      <c r="A467" s="44">
        <f t="shared" si="9"/>
        <v>32069</v>
      </c>
      <c r="B467" s="45">
        <v>32069</v>
      </c>
      <c r="C467" s="46">
        <v>9.0700000000000003E-2</v>
      </c>
      <c r="E467" s="2" t="str">
        <f t="shared" si="8"/>
        <v>4Q1987</v>
      </c>
      <c r="F467" s="54">
        <v>8.2500000000000004E-2</v>
      </c>
      <c r="J467" s="2"/>
    </row>
    <row r="468" spans="1:10">
      <c r="A468" s="44">
        <f t="shared" si="9"/>
        <v>32100</v>
      </c>
      <c r="B468" s="45">
        <v>32100</v>
      </c>
      <c r="C468" s="46">
        <v>8.7799999999999989E-2</v>
      </c>
      <c r="E468" s="2" t="str">
        <f t="shared" si="8"/>
        <v>4Q1987</v>
      </c>
      <c r="F468" s="54">
        <v>8.2500000000000004E-2</v>
      </c>
      <c r="J468" s="2"/>
    </row>
    <row r="469" spans="1:10">
      <c r="A469" s="44">
        <f t="shared" si="9"/>
        <v>32130</v>
      </c>
      <c r="B469" s="45">
        <v>32130</v>
      </c>
      <c r="C469" s="46">
        <v>8.7499999999999994E-2</v>
      </c>
      <c r="E469" s="2" t="str">
        <f t="shared" si="8"/>
        <v>4Q1987</v>
      </c>
      <c r="F469" s="54">
        <v>8.2500000000000004E-2</v>
      </c>
      <c r="J469" s="2"/>
    </row>
    <row r="470" spans="1:10">
      <c r="A470" s="44">
        <f t="shared" si="9"/>
        <v>32161</v>
      </c>
      <c r="B470" s="45">
        <v>32161</v>
      </c>
      <c r="C470" s="46">
        <v>8.7499999999999994E-2</v>
      </c>
      <c r="E470" s="2" t="str">
        <f t="shared" si="8"/>
        <v>1Q1988</v>
      </c>
      <c r="F470" s="54">
        <v>8.8499999999999981E-2</v>
      </c>
      <c r="J470" s="2"/>
    </row>
    <row r="471" spans="1:10">
      <c r="A471" s="44">
        <f t="shared" si="9"/>
        <v>32192</v>
      </c>
      <c r="B471" s="45">
        <v>32192</v>
      </c>
      <c r="C471" s="46">
        <v>8.5099999999999995E-2</v>
      </c>
      <c r="E471" s="2" t="str">
        <f t="shared" si="8"/>
        <v>1Q1988</v>
      </c>
      <c r="F471" s="54">
        <v>8.8499999999999981E-2</v>
      </c>
      <c r="J471" s="2"/>
    </row>
    <row r="472" spans="1:10">
      <c r="A472" s="44">
        <f t="shared" si="9"/>
        <v>32221</v>
      </c>
      <c r="B472" s="45">
        <v>32221</v>
      </c>
      <c r="C472" s="46">
        <v>8.5000000000000006E-2</v>
      </c>
      <c r="E472" s="2" t="str">
        <f t="shared" si="8"/>
        <v>1Q1988</v>
      </c>
      <c r="F472" s="54">
        <v>8.8499999999999981E-2</v>
      </c>
      <c r="J472" s="2"/>
    </row>
    <row r="473" spans="1:10">
      <c r="A473" s="44">
        <f t="shared" si="9"/>
        <v>32252</v>
      </c>
      <c r="B473" s="45">
        <v>32252</v>
      </c>
      <c r="C473" s="46">
        <v>8.5000000000000006E-2</v>
      </c>
      <c r="E473" s="2" t="str">
        <f t="shared" si="8"/>
        <v>2Q1988</v>
      </c>
      <c r="F473" s="54">
        <v>8.6699999999999999E-2</v>
      </c>
      <c r="J473" s="2"/>
    </row>
    <row r="474" spans="1:10">
      <c r="A474" s="44">
        <f t="shared" si="9"/>
        <v>32282</v>
      </c>
      <c r="B474" s="45">
        <v>32282</v>
      </c>
      <c r="C474" s="46">
        <v>8.8399999999999992E-2</v>
      </c>
      <c r="E474" s="2" t="str">
        <f t="shared" si="8"/>
        <v>2Q1988</v>
      </c>
      <c r="F474" s="54">
        <v>8.6699999999999999E-2</v>
      </c>
      <c r="J474" s="2"/>
    </row>
    <row r="475" spans="1:10">
      <c r="A475" s="44">
        <f t="shared" si="9"/>
        <v>32313</v>
      </c>
      <c r="B475" s="45">
        <v>32313</v>
      </c>
      <c r="C475" s="46">
        <v>0.09</v>
      </c>
      <c r="E475" s="2" t="str">
        <f t="shared" si="8"/>
        <v>2Q1988</v>
      </c>
      <c r="F475" s="54">
        <v>8.6699999999999999E-2</v>
      </c>
      <c r="J475" s="2"/>
    </row>
    <row r="476" spans="1:10">
      <c r="A476" s="44">
        <f t="shared" si="9"/>
        <v>32343</v>
      </c>
      <c r="B476" s="45">
        <v>32343</v>
      </c>
      <c r="C476" s="46">
        <v>9.2899999999999996E-2</v>
      </c>
      <c r="E476" s="2" t="str">
        <f t="shared" si="8"/>
        <v>3Q1988</v>
      </c>
      <c r="F476" s="54">
        <v>8.613333333333334E-2</v>
      </c>
      <c r="J476" s="2"/>
    </row>
    <row r="477" spans="1:10">
      <c r="A477" s="44">
        <f t="shared" si="9"/>
        <v>32374</v>
      </c>
      <c r="B477" s="45">
        <v>32374</v>
      </c>
      <c r="C477" s="46">
        <v>9.8400000000000001E-2</v>
      </c>
      <c r="E477" s="2" t="str">
        <f t="shared" si="8"/>
        <v>3Q1988</v>
      </c>
      <c r="F477" s="54">
        <v>8.613333333333334E-2</v>
      </c>
      <c r="J477" s="2"/>
    </row>
    <row r="478" spans="1:10">
      <c r="A478" s="44">
        <f t="shared" si="9"/>
        <v>32405</v>
      </c>
      <c r="B478" s="45">
        <v>32405</v>
      </c>
      <c r="C478" s="46">
        <v>0.1</v>
      </c>
      <c r="E478" s="2" t="str">
        <f t="shared" si="8"/>
        <v>3Q1988</v>
      </c>
      <c r="F478" s="54">
        <v>8.613333333333334E-2</v>
      </c>
      <c r="J478" s="2"/>
    </row>
    <row r="479" spans="1:10">
      <c r="A479" s="44">
        <f t="shared" si="9"/>
        <v>32435</v>
      </c>
      <c r="B479" s="45">
        <v>32435</v>
      </c>
      <c r="C479" s="46">
        <v>0.1</v>
      </c>
      <c r="E479" s="2" t="str">
        <f t="shared" si="8"/>
        <v>4Q1988</v>
      </c>
      <c r="F479" s="54">
        <v>9.3766666666666665E-2</v>
      </c>
      <c r="J479" s="2"/>
    </row>
    <row r="480" spans="1:10">
      <c r="A480" s="44">
        <f t="shared" si="9"/>
        <v>32466</v>
      </c>
      <c r="B480" s="45">
        <v>32466</v>
      </c>
      <c r="C480" s="46">
        <v>0.10050000000000001</v>
      </c>
      <c r="E480" s="2" t="str">
        <f t="shared" si="8"/>
        <v>4Q1988</v>
      </c>
      <c r="F480" s="54">
        <v>9.3766666666666665E-2</v>
      </c>
      <c r="J480" s="2"/>
    </row>
    <row r="481" spans="1:10">
      <c r="A481" s="44">
        <f t="shared" si="9"/>
        <v>32496</v>
      </c>
      <c r="B481" s="45">
        <v>32496</v>
      </c>
      <c r="C481" s="46">
        <v>0.105</v>
      </c>
      <c r="E481" s="2" t="str">
        <f t="shared" si="8"/>
        <v>4Q1988</v>
      </c>
      <c r="F481" s="54">
        <v>9.3766666666666665E-2</v>
      </c>
      <c r="J481" s="2"/>
    </row>
    <row r="482" spans="1:10">
      <c r="A482" s="44">
        <f t="shared" si="9"/>
        <v>32527</v>
      </c>
      <c r="B482" s="45">
        <v>32527</v>
      </c>
      <c r="C482" s="46">
        <v>0.105</v>
      </c>
      <c r="E482" s="2" t="str">
        <f t="shared" si="8"/>
        <v>1Q1989</v>
      </c>
      <c r="F482" s="54">
        <v>0.10016666666666667</v>
      </c>
      <c r="J482" s="2"/>
    </row>
    <row r="483" spans="1:10">
      <c r="A483" s="44">
        <f t="shared" si="9"/>
        <v>32558</v>
      </c>
      <c r="B483" s="45">
        <v>32558</v>
      </c>
      <c r="C483" s="46">
        <v>0.10929999999999999</v>
      </c>
      <c r="E483" s="2" t="str">
        <f t="shared" si="8"/>
        <v>1Q1989</v>
      </c>
      <c r="F483" s="54">
        <v>0.10016666666666667</v>
      </c>
      <c r="J483" s="2"/>
    </row>
    <row r="484" spans="1:10">
      <c r="A484" s="44">
        <f t="shared" si="9"/>
        <v>32586</v>
      </c>
      <c r="B484" s="45">
        <v>32586</v>
      </c>
      <c r="C484" s="46">
        <v>0.115</v>
      </c>
      <c r="E484" s="2" t="str">
        <f t="shared" si="8"/>
        <v>1Q1989</v>
      </c>
      <c r="F484" s="54">
        <v>0.10016666666666667</v>
      </c>
      <c r="J484" s="2"/>
    </row>
    <row r="485" spans="1:10">
      <c r="A485" s="44">
        <f t="shared" si="9"/>
        <v>32617</v>
      </c>
      <c r="B485" s="45">
        <v>32617</v>
      </c>
      <c r="C485" s="46">
        <v>0.115</v>
      </c>
      <c r="E485" s="2" t="str">
        <f t="shared" si="8"/>
        <v>2Q1989</v>
      </c>
      <c r="F485" s="54">
        <v>0.10643333333333332</v>
      </c>
      <c r="J485" s="2"/>
    </row>
    <row r="486" spans="1:10">
      <c r="A486" s="44">
        <f t="shared" si="9"/>
        <v>32647</v>
      </c>
      <c r="B486" s="45">
        <v>32647</v>
      </c>
      <c r="C486" s="46">
        <v>0.115</v>
      </c>
      <c r="E486" s="2" t="str">
        <f t="shared" si="8"/>
        <v>2Q1989</v>
      </c>
      <c r="F486" s="54">
        <v>0.10643333333333332</v>
      </c>
      <c r="J486" s="2"/>
    </row>
    <row r="487" spans="1:10">
      <c r="A487" s="44">
        <f t="shared" si="9"/>
        <v>32678</v>
      </c>
      <c r="B487" s="45">
        <v>32678</v>
      </c>
      <c r="C487" s="46">
        <v>0.11070000000000001</v>
      </c>
      <c r="E487" s="2" t="str">
        <f t="shared" si="8"/>
        <v>2Q1989</v>
      </c>
      <c r="F487" s="54">
        <v>0.10643333333333332</v>
      </c>
      <c r="J487" s="2"/>
    </row>
    <row r="488" spans="1:10">
      <c r="A488" s="44">
        <f t="shared" si="9"/>
        <v>32708</v>
      </c>
      <c r="B488" s="45">
        <v>32708</v>
      </c>
      <c r="C488" s="46">
        <v>0.10980000000000001</v>
      </c>
      <c r="E488" s="2" t="str">
        <f t="shared" si="8"/>
        <v>3Q1989</v>
      </c>
      <c r="F488" s="54">
        <v>0.115</v>
      </c>
      <c r="J488" s="2"/>
    </row>
    <row r="489" spans="1:10">
      <c r="A489" s="44">
        <f t="shared" si="9"/>
        <v>32739</v>
      </c>
      <c r="B489" s="45">
        <v>32739</v>
      </c>
      <c r="C489" s="46">
        <v>0.105</v>
      </c>
      <c r="E489" s="2" t="str">
        <f t="shared" si="8"/>
        <v>3Q1989</v>
      </c>
      <c r="F489" s="54">
        <v>0.115</v>
      </c>
      <c r="J489" s="2"/>
    </row>
    <row r="490" spans="1:10">
      <c r="A490" s="44">
        <f t="shared" si="9"/>
        <v>32770</v>
      </c>
      <c r="B490" s="45">
        <v>32770</v>
      </c>
      <c r="C490" s="46">
        <v>0.105</v>
      </c>
      <c r="E490" s="2" t="str">
        <f t="shared" si="8"/>
        <v>3Q1989</v>
      </c>
      <c r="F490" s="54">
        <v>0.115</v>
      </c>
      <c r="J490" s="2"/>
    </row>
    <row r="491" spans="1:10">
      <c r="A491" s="44">
        <f t="shared" si="9"/>
        <v>32800</v>
      </c>
      <c r="B491" s="45">
        <v>32800</v>
      </c>
      <c r="C491" s="46">
        <v>0.105</v>
      </c>
      <c r="E491" s="2" t="str">
        <f t="shared" si="8"/>
        <v>4Q1989</v>
      </c>
      <c r="F491" s="54">
        <v>0.1085</v>
      </c>
      <c r="J491" s="2"/>
    </row>
    <row r="492" spans="1:10">
      <c r="A492" s="44">
        <f t="shared" si="9"/>
        <v>32831</v>
      </c>
      <c r="B492" s="45">
        <v>32831</v>
      </c>
      <c r="C492" s="46">
        <v>0.105</v>
      </c>
      <c r="E492" s="2" t="str">
        <f t="shared" si="8"/>
        <v>4Q1989</v>
      </c>
      <c r="F492" s="54">
        <v>0.1085</v>
      </c>
      <c r="J492" s="2"/>
    </row>
    <row r="493" spans="1:10">
      <c r="A493" s="44">
        <f t="shared" si="9"/>
        <v>32861</v>
      </c>
      <c r="B493" s="45">
        <v>32861</v>
      </c>
      <c r="C493" s="46">
        <v>0.105</v>
      </c>
      <c r="E493" s="2" t="str">
        <f t="shared" si="8"/>
        <v>4Q1989</v>
      </c>
      <c r="F493" s="54">
        <v>0.1085</v>
      </c>
      <c r="J493" s="2"/>
    </row>
    <row r="494" spans="1:10">
      <c r="A494" s="44">
        <f t="shared" si="9"/>
        <v>32892</v>
      </c>
      <c r="B494" s="45">
        <v>32892</v>
      </c>
      <c r="C494" s="46">
        <v>0.1011</v>
      </c>
      <c r="E494" s="2" t="str">
        <f t="shared" si="8"/>
        <v>1Q1990</v>
      </c>
      <c r="F494" s="54">
        <v>0.105</v>
      </c>
      <c r="J494" s="2"/>
    </row>
    <row r="495" spans="1:10">
      <c r="A495" s="44">
        <f t="shared" si="9"/>
        <v>32923</v>
      </c>
      <c r="B495" s="45">
        <v>32923</v>
      </c>
      <c r="C495" s="46">
        <v>0.1</v>
      </c>
      <c r="E495" s="2" t="str">
        <f t="shared" si="8"/>
        <v>1Q1990</v>
      </c>
      <c r="F495" s="54">
        <v>0.105</v>
      </c>
      <c r="J495" s="2"/>
    </row>
    <row r="496" spans="1:10">
      <c r="A496" s="44">
        <f t="shared" si="9"/>
        <v>32951</v>
      </c>
      <c r="B496" s="45">
        <v>32951</v>
      </c>
      <c r="C496" s="46">
        <v>0.1</v>
      </c>
      <c r="E496" s="2" t="str">
        <f t="shared" si="8"/>
        <v>1Q1990</v>
      </c>
      <c r="F496" s="54">
        <v>0.105</v>
      </c>
      <c r="J496" s="2"/>
    </row>
    <row r="497" spans="1:10">
      <c r="A497" s="44">
        <f t="shared" si="9"/>
        <v>32982</v>
      </c>
      <c r="B497" s="45">
        <v>32982</v>
      </c>
      <c r="C497" s="46">
        <v>0.1</v>
      </c>
      <c r="E497" s="2" t="str">
        <f t="shared" si="8"/>
        <v>2Q1990</v>
      </c>
      <c r="F497" s="54">
        <v>0.10203333333333335</v>
      </c>
      <c r="J497" s="2"/>
    </row>
    <row r="498" spans="1:10">
      <c r="A498" s="44">
        <f t="shared" si="9"/>
        <v>33012</v>
      </c>
      <c r="B498" s="45">
        <v>33012</v>
      </c>
      <c r="C498" s="46">
        <v>0.1</v>
      </c>
      <c r="E498" s="2" t="str">
        <f t="shared" si="8"/>
        <v>2Q1990</v>
      </c>
      <c r="F498" s="54">
        <v>0.10203333333333335</v>
      </c>
      <c r="J498" s="2"/>
    </row>
    <row r="499" spans="1:10">
      <c r="A499" s="44">
        <f t="shared" si="9"/>
        <v>33043</v>
      </c>
      <c r="B499" s="45">
        <v>33043</v>
      </c>
      <c r="C499" s="46">
        <v>0.1</v>
      </c>
      <c r="E499" s="2" t="str">
        <f t="shared" ref="E499:E562" si="10">IF(MONTH(B499)&lt;4,"1",IF(MONTH(B499)&lt;7,"2",IF(MONTH(B499)&lt;10,"3","4")))&amp;"Q"&amp;YEAR(B499)</f>
        <v>2Q1990</v>
      </c>
      <c r="F499" s="54">
        <v>0.10203333333333335</v>
      </c>
      <c r="J499" s="2"/>
    </row>
    <row r="500" spans="1:10">
      <c r="A500" s="44">
        <f t="shared" si="9"/>
        <v>33073</v>
      </c>
      <c r="B500" s="45">
        <v>33073</v>
      </c>
      <c r="C500" s="46">
        <v>0.1</v>
      </c>
      <c r="E500" s="2" t="str">
        <f t="shared" si="10"/>
        <v>3Q1990</v>
      </c>
      <c r="F500" s="54">
        <v>0.1</v>
      </c>
      <c r="J500" s="2"/>
    </row>
    <row r="501" spans="1:10">
      <c r="A501" s="44">
        <f t="shared" si="9"/>
        <v>33104</v>
      </c>
      <c r="B501" s="45">
        <v>33104</v>
      </c>
      <c r="C501" s="46">
        <v>0.1</v>
      </c>
      <c r="E501" s="2" t="str">
        <f t="shared" si="10"/>
        <v>3Q1990</v>
      </c>
      <c r="F501" s="54">
        <v>0.1</v>
      </c>
      <c r="J501" s="2"/>
    </row>
    <row r="502" spans="1:10">
      <c r="A502" s="44">
        <f t="shared" si="9"/>
        <v>33135</v>
      </c>
      <c r="B502" s="45">
        <v>33135</v>
      </c>
      <c r="C502" s="46">
        <v>0.1</v>
      </c>
      <c r="E502" s="2" t="str">
        <f t="shared" si="10"/>
        <v>3Q1990</v>
      </c>
      <c r="F502" s="54">
        <v>0.1</v>
      </c>
      <c r="J502" s="2"/>
    </row>
    <row r="503" spans="1:10">
      <c r="A503" s="44">
        <f t="shared" si="9"/>
        <v>33165</v>
      </c>
      <c r="B503" s="45">
        <v>33165</v>
      </c>
      <c r="C503" s="46">
        <v>0.1</v>
      </c>
      <c r="E503" s="2" t="str">
        <f t="shared" si="10"/>
        <v>4Q1990</v>
      </c>
      <c r="F503" s="54">
        <v>0.1</v>
      </c>
      <c r="J503" s="2"/>
    </row>
    <row r="504" spans="1:10">
      <c r="A504" s="44">
        <f t="shared" si="9"/>
        <v>33196</v>
      </c>
      <c r="B504" s="45">
        <v>33196</v>
      </c>
      <c r="C504" s="46">
        <v>0.1</v>
      </c>
      <c r="E504" s="2" t="str">
        <f t="shared" si="10"/>
        <v>4Q1990</v>
      </c>
      <c r="F504" s="54">
        <v>0.1</v>
      </c>
      <c r="J504" s="2"/>
    </row>
    <row r="505" spans="1:10">
      <c r="A505" s="44">
        <f t="shared" si="9"/>
        <v>33226</v>
      </c>
      <c r="B505" s="45">
        <v>33226</v>
      </c>
      <c r="C505" s="46">
        <v>0.1</v>
      </c>
      <c r="E505" s="2" t="str">
        <f t="shared" si="10"/>
        <v>4Q1990</v>
      </c>
      <c r="F505" s="54">
        <v>0.1</v>
      </c>
      <c r="J505" s="2"/>
    </row>
    <row r="506" spans="1:10">
      <c r="A506" s="44">
        <f t="shared" si="9"/>
        <v>33257</v>
      </c>
      <c r="B506" s="45">
        <v>33257</v>
      </c>
      <c r="C506" s="46">
        <v>9.5199999999999993E-2</v>
      </c>
      <c r="E506" s="2" t="str">
        <f t="shared" si="10"/>
        <v>1Q1991</v>
      </c>
      <c r="F506" s="54">
        <v>0.1</v>
      </c>
      <c r="J506" s="2"/>
    </row>
    <row r="507" spans="1:10">
      <c r="A507" s="44">
        <f t="shared" si="9"/>
        <v>33288</v>
      </c>
      <c r="B507" s="45">
        <v>33288</v>
      </c>
      <c r="C507" s="46">
        <v>9.0500000000000011E-2</v>
      </c>
      <c r="E507" s="2" t="str">
        <f t="shared" si="10"/>
        <v>1Q1991</v>
      </c>
      <c r="F507" s="54">
        <v>0.1</v>
      </c>
      <c r="J507" s="2"/>
    </row>
    <row r="508" spans="1:10">
      <c r="A508" s="44">
        <f t="shared" si="9"/>
        <v>33316</v>
      </c>
      <c r="B508" s="45">
        <v>33316</v>
      </c>
      <c r="C508" s="46">
        <v>0.09</v>
      </c>
      <c r="E508" s="2" t="str">
        <f t="shared" si="10"/>
        <v>1Q1991</v>
      </c>
      <c r="F508" s="54">
        <v>0.1</v>
      </c>
      <c r="J508" s="2"/>
    </row>
    <row r="509" spans="1:10">
      <c r="A509" s="44">
        <f t="shared" si="9"/>
        <v>33347</v>
      </c>
      <c r="B509" s="45">
        <v>33347</v>
      </c>
      <c r="C509" s="46">
        <v>0.09</v>
      </c>
      <c r="E509" s="2" t="str">
        <f t="shared" si="10"/>
        <v>2Q1991</v>
      </c>
      <c r="F509" s="54">
        <v>9.5233333333333337E-2</v>
      </c>
      <c r="J509" s="2"/>
    </row>
    <row r="510" spans="1:10">
      <c r="A510" s="44">
        <f t="shared" si="9"/>
        <v>33377</v>
      </c>
      <c r="B510" s="45">
        <v>33377</v>
      </c>
      <c r="C510" s="46">
        <v>8.5000000000000006E-2</v>
      </c>
      <c r="E510" s="2" t="str">
        <f t="shared" si="10"/>
        <v>2Q1991</v>
      </c>
      <c r="F510" s="54">
        <v>9.5233333333333337E-2</v>
      </c>
      <c r="J510" s="2"/>
    </row>
    <row r="511" spans="1:10">
      <c r="A511" s="44">
        <f t="shared" si="9"/>
        <v>33408</v>
      </c>
      <c r="B511" s="45">
        <v>33408</v>
      </c>
      <c r="C511" s="46">
        <v>8.5000000000000006E-2</v>
      </c>
      <c r="E511" s="2" t="str">
        <f t="shared" si="10"/>
        <v>2Q1991</v>
      </c>
      <c r="F511" s="54">
        <v>9.5233333333333337E-2</v>
      </c>
      <c r="J511" s="2"/>
    </row>
    <row r="512" spans="1:10">
      <c r="A512" s="44">
        <f t="shared" si="9"/>
        <v>33438</v>
      </c>
      <c r="B512" s="45">
        <v>33438</v>
      </c>
      <c r="C512" s="46">
        <v>8.5000000000000006E-2</v>
      </c>
      <c r="E512" s="2" t="str">
        <f t="shared" si="10"/>
        <v>3Q1991</v>
      </c>
      <c r="F512" s="54">
        <v>8.8333333333333333E-2</v>
      </c>
      <c r="J512" s="2"/>
    </row>
    <row r="513" spans="1:10">
      <c r="A513" s="44">
        <f t="shared" si="9"/>
        <v>33469</v>
      </c>
      <c r="B513" s="45">
        <v>33469</v>
      </c>
      <c r="C513" s="46">
        <v>8.5000000000000006E-2</v>
      </c>
      <c r="E513" s="2" t="str">
        <f t="shared" si="10"/>
        <v>3Q1991</v>
      </c>
      <c r="F513" s="54">
        <v>8.8333333333333333E-2</v>
      </c>
      <c r="J513" s="2"/>
    </row>
    <row r="514" spans="1:10">
      <c r="A514" s="44">
        <f t="shared" si="9"/>
        <v>33500</v>
      </c>
      <c r="B514" s="45">
        <v>33500</v>
      </c>
      <c r="C514" s="46">
        <v>8.199999999999999E-2</v>
      </c>
      <c r="E514" s="2" t="str">
        <f t="shared" si="10"/>
        <v>3Q1991</v>
      </c>
      <c r="F514" s="54">
        <v>8.8333333333333333E-2</v>
      </c>
      <c r="J514" s="2"/>
    </row>
    <row r="515" spans="1:10">
      <c r="A515" s="44">
        <f t="shared" ref="A515:A578" si="11">+B515</f>
        <v>33530</v>
      </c>
      <c r="B515" s="45">
        <v>33530</v>
      </c>
      <c r="C515" s="46">
        <v>0.08</v>
      </c>
      <c r="E515" s="2" t="str">
        <f t="shared" si="10"/>
        <v>4Q1991</v>
      </c>
      <c r="F515" s="54">
        <v>8.5000000000000006E-2</v>
      </c>
      <c r="J515" s="2"/>
    </row>
    <row r="516" spans="1:10">
      <c r="A516" s="44">
        <f t="shared" si="11"/>
        <v>33561</v>
      </c>
      <c r="B516" s="45">
        <v>33561</v>
      </c>
      <c r="C516" s="46">
        <v>7.5800000000000006E-2</v>
      </c>
      <c r="E516" s="2" t="str">
        <f t="shared" si="10"/>
        <v>4Q1991</v>
      </c>
      <c r="F516" s="54">
        <v>8.5000000000000006E-2</v>
      </c>
      <c r="J516" s="2"/>
    </row>
    <row r="517" spans="1:10">
      <c r="A517" s="44">
        <f t="shared" si="11"/>
        <v>33591</v>
      </c>
      <c r="B517" s="45">
        <v>33591</v>
      </c>
      <c r="C517" s="46">
        <v>7.2099999999999997E-2</v>
      </c>
      <c r="E517" s="2" t="str">
        <f t="shared" si="10"/>
        <v>4Q1991</v>
      </c>
      <c r="F517" s="54">
        <v>8.5000000000000006E-2</v>
      </c>
      <c r="J517" s="2"/>
    </row>
    <row r="518" spans="1:10">
      <c r="A518" s="44">
        <f t="shared" si="11"/>
        <v>33622</v>
      </c>
      <c r="B518" s="45">
        <v>33622</v>
      </c>
      <c r="C518" s="46">
        <v>6.5000000000000002E-2</v>
      </c>
      <c r="E518" s="2" t="str">
        <f t="shared" si="10"/>
        <v>1Q1992</v>
      </c>
      <c r="F518" s="54">
        <v>7.9266666666666666E-2</v>
      </c>
      <c r="J518" s="2"/>
    </row>
    <row r="519" spans="1:10">
      <c r="A519" s="44">
        <f t="shared" si="11"/>
        <v>33653</v>
      </c>
      <c r="B519" s="45">
        <v>33653</v>
      </c>
      <c r="C519" s="46">
        <v>6.5000000000000002E-2</v>
      </c>
      <c r="E519" s="2" t="str">
        <f t="shared" si="10"/>
        <v>1Q1992</v>
      </c>
      <c r="F519" s="54">
        <v>7.9266666666666666E-2</v>
      </c>
      <c r="J519" s="2"/>
    </row>
    <row r="520" spans="1:10">
      <c r="A520" s="44">
        <f t="shared" si="11"/>
        <v>33682</v>
      </c>
      <c r="B520" s="45">
        <v>33682</v>
      </c>
      <c r="C520" s="46">
        <v>6.5000000000000002E-2</v>
      </c>
      <c r="E520" s="2" t="str">
        <f t="shared" si="10"/>
        <v>1Q1992</v>
      </c>
      <c r="F520" s="54">
        <v>7.9266666666666666E-2</v>
      </c>
      <c r="J520" s="2"/>
    </row>
    <row r="521" spans="1:10">
      <c r="A521" s="44">
        <f t="shared" si="11"/>
        <v>33713</v>
      </c>
      <c r="B521" s="45">
        <v>33713</v>
      </c>
      <c r="C521" s="46">
        <v>6.5000000000000002E-2</v>
      </c>
      <c r="E521" s="2" t="str">
        <f t="shared" si="10"/>
        <v>2Q1992</v>
      </c>
      <c r="F521" s="54">
        <v>6.7366666666666672E-2</v>
      </c>
      <c r="J521" s="2"/>
    </row>
    <row r="522" spans="1:10">
      <c r="A522" s="44">
        <f t="shared" si="11"/>
        <v>33743</v>
      </c>
      <c r="B522" s="45">
        <v>33743</v>
      </c>
      <c r="C522" s="46">
        <v>6.5000000000000002E-2</v>
      </c>
      <c r="E522" s="2" t="str">
        <f t="shared" si="10"/>
        <v>2Q1992</v>
      </c>
      <c r="F522" s="54">
        <v>6.7366666666666672E-2</v>
      </c>
      <c r="J522" s="2"/>
    </row>
    <row r="523" spans="1:10">
      <c r="A523" s="44">
        <f t="shared" si="11"/>
        <v>33774</v>
      </c>
      <c r="B523" s="45">
        <v>33774</v>
      </c>
      <c r="C523" s="46">
        <v>6.5000000000000002E-2</v>
      </c>
      <c r="E523" s="2" t="str">
        <f t="shared" si="10"/>
        <v>2Q1992</v>
      </c>
      <c r="F523" s="54">
        <v>6.7366666666666672E-2</v>
      </c>
      <c r="J523" s="2"/>
    </row>
    <row r="524" spans="1:10">
      <c r="A524" s="44">
        <f t="shared" si="11"/>
        <v>33804</v>
      </c>
      <c r="B524" s="45">
        <v>33804</v>
      </c>
      <c r="C524" s="46">
        <v>6.0199999999999997E-2</v>
      </c>
      <c r="E524" s="2" t="str">
        <f t="shared" si="10"/>
        <v>3Q1992</v>
      </c>
      <c r="F524" s="54">
        <v>6.5000000000000002E-2</v>
      </c>
      <c r="J524" s="2"/>
    </row>
    <row r="525" spans="1:10">
      <c r="A525" s="44">
        <f t="shared" si="11"/>
        <v>33835</v>
      </c>
      <c r="B525" s="45">
        <v>33835</v>
      </c>
      <c r="C525" s="46">
        <v>0.06</v>
      </c>
      <c r="E525" s="2" t="str">
        <f t="shared" si="10"/>
        <v>3Q1992</v>
      </c>
      <c r="F525" s="54">
        <v>6.5000000000000002E-2</v>
      </c>
      <c r="J525" s="2"/>
    </row>
    <row r="526" spans="1:10">
      <c r="A526" s="44">
        <f t="shared" si="11"/>
        <v>33866</v>
      </c>
      <c r="B526" s="45">
        <v>33866</v>
      </c>
      <c r="C526" s="46">
        <v>0.06</v>
      </c>
      <c r="E526" s="2" t="str">
        <f t="shared" si="10"/>
        <v>3Q1992</v>
      </c>
      <c r="F526" s="54">
        <v>6.5000000000000002E-2</v>
      </c>
      <c r="J526" s="2"/>
    </row>
    <row r="527" spans="1:10">
      <c r="A527" s="44">
        <f t="shared" si="11"/>
        <v>33896</v>
      </c>
      <c r="B527" s="45">
        <v>33896</v>
      </c>
      <c r="C527" s="46">
        <v>0.06</v>
      </c>
      <c r="E527" s="2" t="str">
        <f t="shared" si="10"/>
        <v>4Q1992</v>
      </c>
      <c r="F527" s="54">
        <v>6.1733333333333335E-2</v>
      </c>
      <c r="J527" s="2"/>
    </row>
    <row r="528" spans="1:10">
      <c r="A528" s="44">
        <f t="shared" si="11"/>
        <v>33927</v>
      </c>
      <c r="B528" s="45">
        <v>33927</v>
      </c>
      <c r="C528" s="46">
        <v>0.06</v>
      </c>
      <c r="E528" s="2" t="str">
        <f t="shared" si="10"/>
        <v>4Q1992</v>
      </c>
      <c r="F528" s="54">
        <v>6.1733333333333335E-2</v>
      </c>
      <c r="J528" s="2"/>
    </row>
    <row r="529" spans="1:10">
      <c r="A529" s="44">
        <f t="shared" si="11"/>
        <v>33957</v>
      </c>
      <c r="B529" s="45">
        <v>33957</v>
      </c>
      <c r="C529" s="46">
        <v>0.06</v>
      </c>
      <c r="E529" s="2" t="str">
        <f t="shared" si="10"/>
        <v>4Q1992</v>
      </c>
      <c r="F529" s="54">
        <v>6.1733333333333335E-2</v>
      </c>
      <c r="J529" s="2"/>
    </row>
    <row r="530" spans="1:10">
      <c r="A530" s="44">
        <f t="shared" si="11"/>
        <v>33988</v>
      </c>
      <c r="B530" s="45">
        <v>33988</v>
      </c>
      <c r="C530" s="46">
        <v>0.06</v>
      </c>
      <c r="E530" s="2" t="str">
        <f t="shared" si="10"/>
        <v>1Q1993</v>
      </c>
      <c r="F530" s="54">
        <v>0.06</v>
      </c>
      <c r="J530" s="2"/>
    </row>
    <row r="531" spans="1:10">
      <c r="A531" s="44">
        <f t="shared" si="11"/>
        <v>34019</v>
      </c>
      <c r="B531" s="45">
        <v>34019</v>
      </c>
      <c r="C531" s="46">
        <v>0.06</v>
      </c>
      <c r="E531" s="2" t="str">
        <f t="shared" si="10"/>
        <v>1Q1993</v>
      </c>
      <c r="F531" s="54">
        <v>0.06</v>
      </c>
      <c r="J531" s="2"/>
    </row>
    <row r="532" spans="1:10">
      <c r="A532" s="44">
        <f t="shared" si="11"/>
        <v>34047</v>
      </c>
      <c r="B532" s="45">
        <v>34047</v>
      </c>
      <c r="C532" s="46">
        <v>0.06</v>
      </c>
      <c r="E532" s="2" t="str">
        <f t="shared" si="10"/>
        <v>1Q1993</v>
      </c>
      <c r="F532" s="54">
        <v>0.06</v>
      </c>
      <c r="J532" s="2"/>
    </row>
    <row r="533" spans="1:10">
      <c r="A533" s="44">
        <f t="shared" si="11"/>
        <v>34078</v>
      </c>
      <c r="B533" s="45">
        <v>34078</v>
      </c>
      <c r="C533" s="46">
        <v>0.06</v>
      </c>
      <c r="E533" s="2" t="str">
        <f t="shared" si="10"/>
        <v>2Q1993</v>
      </c>
      <c r="F533" s="54">
        <v>0.06</v>
      </c>
      <c r="J533" s="2"/>
    </row>
    <row r="534" spans="1:10">
      <c r="A534" s="44">
        <f t="shared" si="11"/>
        <v>34108</v>
      </c>
      <c r="B534" s="45">
        <v>34108</v>
      </c>
      <c r="C534" s="46">
        <v>0.06</v>
      </c>
      <c r="E534" s="2" t="str">
        <f t="shared" si="10"/>
        <v>2Q1993</v>
      </c>
      <c r="F534" s="54">
        <v>0.06</v>
      </c>
      <c r="J534" s="2"/>
    </row>
    <row r="535" spans="1:10">
      <c r="A535" s="44">
        <f t="shared" si="11"/>
        <v>34139</v>
      </c>
      <c r="B535" s="45">
        <v>34139</v>
      </c>
      <c r="C535" s="46">
        <v>0.06</v>
      </c>
      <c r="E535" s="2" t="str">
        <f t="shared" si="10"/>
        <v>2Q1993</v>
      </c>
      <c r="F535" s="54">
        <v>0.06</v>
      </c>
      <c r="J535" s="2"/>
    </row>
    <row r="536" spans="1:10">
      <c r="A536" s="44">
        <f t="shared" si="11"/>
        <v>34169</v>
      </c>
      <c r="B536" s="45">
        <v>34169</v>
      </c>
      <c r="C536" s="46">
        <v>0.06</v>
      </c>
      <c r="E536" s="2" t="str">
        <f t="shared" si="10"/>
        <v>3Q1993</v>
      </c>
      <c r="F536" s="54">
        <v>0.06</v>
      </c>
      <c r="J536" s="2"/>
    </row>
    <row r="537" spans="1:10">
      <c r="A537" s="44">
        <f t="shared" si="11"/>
        <v>34200</v>
      </c>
      <c r="B537" s="45">
        <v>34200</v>
      </c>
      <c r="C537" s="46">
        <v>0.06</v>
      </c>
      <c r="E537" s="2" t="str">
        <f t="shared" si="10"/>
        <v>3Q1993</v>
      </c>
      <c r="F537" s="54">
        <v>0.06</v>
      </c>
      <c r="J537" s="2"/>
    </row>
    <row r="538" spans="1:10">
      <c r="A538" s="44">
        <f t="shared" si="11"/>
        <v>34231</v>
      </c>
      <c r="B538" s="45">
        <v>34231</v>
      </c>
      <c r="C538" s="46">
        <v>0.06</v>
      </c>
      <c r="E538" s="2" t="str">
        <f t="shared" si="10"/>
        <v>3Q1993</v>
      </c>
      <c r="F538" s="54">
        <v>0.06</v>
      </c>
      <c r="J538" s="2"/>
    </row>
    <row r="539" spans="1:10">
      <c r="A539" s="44">
        <f t="shared" si="11"/>
        <v>34261</v>
      </c>
      <c r="B539" s="45">
        <v>34261</v>
      </c>
      <c r="C539" s="46">
        <v>0.06</v>
      </c>
      <c r="E539" s="2" t="str">
        <f t="shared" si="10"/>
        <v>4Q1993</v>
      </c>
      <c r="F539" s="54">
        <v>0.06</v>
      </c>
      <c r="J539" s="2"/>
    </row>
    <row r="540" spans="1:10">
      <c r="A540" s="44">
        <f t="shared" si="11"/>
        <v>34292</v>
      </c>
      <c r="B540" s="45">
        <v>34292</v>
      </c>
      <c r="C540" s="46">
        <v>0.06</v>
      </c>
      <c r="E540" s="2" t="str">
        <f t="shared" si="10"/>
        <v>4Q1993</v>
      </c>
      <c r="F540" s="54">
        <v>0.06</v>
      </c>
      <c r="J540" s="2"/>
    </row>
    <row r="541" spans="1:10">
      <c r="A541" s="44">
        <f t="shared" si="11"/>
        <v>34322</v>
      </c>
      <c r="B541" s="45">
        <v>34322</v>
      </c>
      <c r="C541" s="46">
        <v>0.06</v>
      </c>
      <c r="E541" s="2" t="str">
        <f t="shared" si="10"/>
        <v>4Q1993</v>
      </c>
      <c r="F541" s="54">
        <v>0.06</v>
      </c>
      <c r="J541" s="2"/>
    </row>
    <row r="542" spans="1:10">
      <c r="A542" s="44">
        <f t="shared" si="11"/>
        <v>34353</v>
      </c>
      <c r="B542" s="45">
        <v>34353</v>
      </c>
      <c r="C542" s="46">
        <v>0.06</v>
      </c>
      <c r="E542" s="2" t="str">
        <f t="shared" si="10"/>
        <v>1Q1994</v>
      </c>
      <c r="F542" s="54">
        <v>0.06</v>
      </c>
      <c r="J542" s="2"/>
    </row>
    <row r="543" spans="1:10">
      <c r="A543" s="44">
        <f t="shared" si="11"/>
        <v>34384</v>
      </c>
      <c r="B543" s="45">
        <v>34384</v>
      </c>
      <c r="C543" s="46">
        <v>0.06</v>
      </c>
      <c r="E543" s="2" t="str">
        <f t="shared" si="10"/>
        <v>1Q1994</v>
      </c>
      <c r="F543" s="54">
        <v>0.06</v>
      </c>
      <c r="J543" s="2"/>
    </row>
    <row r="544" spans="1:10">
      <c r="A544" s="44">
        <f t="shared" si="11"/>
        <v>34412</v>
      </c>
      <c r="B544" s="45">
        <v>34412</v>
      </c>
      <c r="C544" s="46">
        <v>6.0599999999999994E-2</v>
      </c>
      <c r="E544" s="2" t="str">
        <f t="shared" si="10"/>
        <v>1Q1994</v>
      </c>
      <c r="F544" s="54">
        <v>0.06</v>
      </c>
      <c r="J544" s="2"/>
    </row>
    <row r="545" spans="1:10">
      <c r="A545" s="44">
        <f t="shared" si="11"/>
        <v>34443</v>
      </c>
      <c r="B545" s="45">
        <v>34443</v>
      </c>
      <c r="C545" s="46">
        <v>6.4500000000000002E-2</v>
      </c>
      <c r="E545" s="2" t="str">
        <f t="shared" si="10"/>
        <v>2Q1994</v>
      </c>
      <c r="F545" s="54">
        <v>0.06</v>
      </c>
      <c r="J545" s="2"/>
    </row>
    <row r="546" spans="1:10">
      <c r="A546" s="44">
        <f t="shared" si="11"/>
        <v>34473</v>
      </c>
      <c r="B546" s="45">
        <v>34473</v>
      </c>
      <c r="C546" s="46">
        <v>6.9900000000000004E-2</v>
      </c>
      <c r="E546" s="2" t="str">
        <f t="shared" si="10"/>
        <v>2Q1994</v>
      </c>
      <c r="F546" s="54">
        <v>0.06</v>
      </c>
      <c r="J546" s="2"/>
    </row>
    <row r="547" spans="1:10">
      <c r="A547" s="44">
        <f t="shared" si="11"/>
        <v>34504</v>
      </c>
      <c r="B547" s="45">
        <v>34504</v>
      </c>
      <c r="C547" s="46">
        <v>7.2499999999999995E-2</v>
      </c>
      <c r="E547" s="2" t="str">
        <f t="shared" si="10"/>
        <v>2Q1994</v>
      </c>
      <c r="F547" s="54">
        <v>0.06</v>
      </c>
      <c r="J547" s="2"/>
    </row>
    <row r="548" spans="1:10">
      <c r="A548" s="44">
        <f t="shared" si="11"/>
        <v>34534</v>
      </c>
      <c r="B548" s="45">
        <v>34534</v>
      </c>
      <c r="C548" s="46">
        <v>7.2499999999999995E-2</v>
      </c>
      <c r="E548" s="2" t="str">
        <f t="shared" si="10"/>
        <v>3Q1994</v>
      </c>
      <c r="F548" s="54">
        <v>6.5000000000000002E-2</v>
      </c>
      <c r="J548" s="2"/>
    </row>
    <row r="549" spans="1:10">
      <c r="A549" s="44">
        <f t="shared" si="11"/>
        <v>34565</v>
      </c>
      <c r="B549" s="45">
        <v>34565</v>
      </c>
      <c r="C549" s="46">
        <v>7.51E-2</v>
      </c>
      <c r="E549" s="2" t="str">
        <f t="shared" si="10"/>
        <v>3Q1994</v>
      </c>
      <c r="F549" s="54">
        <v>6.5000000000000002E-2</v>
      </c>
      <c r="J549" s="2"/>
    </row>
    <row r="550" spans="1:10">
      <c r="A550" s="44">
        <f t="shared" si="11"/>
        <v>34596</v>
      </c>
      <c r="B550" s="45">
        <v>34596</v>
      </c>
      <c r="C550" s="46">
        <v>7.7499999999999999E-2</v>
      </c>
      <c r="E550" s="2" t="str">
        <f t="shared" si="10"/>
        <v>3Q1994</v>
      </c>
      <c r="F550" s="54">
        <v>6.5000000000000002E-2</v>
      </c>
      <c r="J550" s="2"/>
    </row>
    <row r="551" spans="1:10">
      <c r="A551" s="44">
        <f t="shared" si="11"/>
        <v>34626</v>
      </c>
      <c r="B551" s="45">
        <v>34626</v>
      </c>
      <c r="C551" s="46">
        <v>7.7499999999999999E-2</v>
      </c>
      <c r="E551" s="2" t="str">
        <f t="shared" si="10"/>
        <v>4Q1994</v>
      </c>
      <c r="F551" s="54">
        <v>7.3366666666666663E-2</v>
      </c>
      <c r="J551" s="2"/>
    </row>
    <row r="552" spans="1:10">
      <c r="A552" s="44">
        <f t="shared" si="11"/>
        <v>34657</v>
      </c>
      <c r="B552" s="45">
        <v>34657</v>
      </c>
      <c r="C552" s="46">
        <v>8.1500000000000003E-2</v>
      </c>
      <c r="E552" s="2" t="str">
        <f t="shared" si="10"/>
        <v>4Q1994</v>
      </c>
      <c r="F552" s="54">
        <v>7.3366666666666663E-2</v>
      </c>
      <c r="J552" s="2"/>
    </row>
    <row r="553" spans="1:10">
      <c r="A553" s="44">
        <f t="shared" si="11"/>
        <v>34687</v>
      </c>
      <c r="B553" s="45">
        <v>34687</v>
      </c>
      <c r="C553" s="46">
        <v>8.5000000000000006E-2</v>
      </c>
      <c r="E553" s="2" t="str">
        <f t="shared" si="10"/>
        <v>4Q1994</v>
      </c>
      <c r="F553" s="54">
        <v>7.3366666666666663E-2</v>
      </c>
      <c r="J553" s="2"/>
    </row>
    <row r="554" spans="1:10">
      <c r="A554" s="44">
        <f t="shared" si="11"/>
        <v>34718</v>
      </c>
      <c r="B554" s="45">
        <v>34718</v>
      </c>
      <c r="C554" s="46">
        <v>8.5000000000000006E-2</v>
      </c>
      <c r="E554" s="2" t="str">
        <f t="shared" si="10"/>
        <v>1Q1995</v>
      </c>
      <c r="F554" s="54">
        <v>7.8833333333333325E-2</v>
      </c>
      <c r="J554" s="2"/>
    </row>
    <row r="555" spans="1:10">
      <c r="A555" s="44">
        <f t="shared" si="11"/>
        <v>34749</v>
      </c>
      <c r="B555" s="45">
        <v>34749</v>
      </c>
      <c r="C555" s="46">
        <v>0.09</v>
      </c>
      <c r="E555" s="2" t="str">
        <f t="shared" si="10"/>
        <v>1Q1995</v>
      </c>
      <c r="F555" s="54">
        <v>7.8833333333333325E-2</v>
      </c>
      <c r="J555" s="2"/>
    </row>
    <row r="556" spans="1:10">
      <c r="A556" s="44">
        <f t="shared" si="11"/>
        <v>34777</v>
      </c>
      <c r="B556" s="45">
        <v>34777</v>
      </c>
      <c r="C556" s="46">
        <v>0.09</v>
      </c>
      <c r="E556" s="2" t="str">
        <f t="shared" si="10"/>
        <v>1Q1995</v>
      </c>
      <c r="F556" s="54">
        <v>7.8833333333333325E-2</v>
      </c>
      <c r="J556" s="2"/>
    </row>
    <row r="557" spans="1:10">
      <c r="A557" s="44">
        <f t="shared" si="11"/>
        <v>34808</v>
      </c>
      <c r="B557" s="45">
        <v>34808</v>
      </c>
      <c r="C557" s="46">
        <v>0.09</v>
      </c>
      <c r="E557" s="2" t="str">
        <f t="shared" si="10"/>
        <v>2Q1995</v>
      </c>
      <c r="F557" s="54">
        <v>8.666666666666667E-2</v>
      </c>
      <c r="J557" s="2"/>
    </row>
    <row r="558" spans="1:10">
      <c r="A558" s="44">
        <f t="shared" si="11"/>
        <v>34838</v>
      </c>
      <c r="B558" s="45">
        <v>34838</v>
      </c>
      <c r="C558" s="46">
        <v>0.09</v>
      </c>
      <c r="E558" s="2" t="str">
        <f t="shared" si="10"/>
        <v>2Q1995</v>
      </c>
      <c r="F558" s="54">
        <v>8.666666666666667E-2</v>
      </c>
      <c r="J558" s="2"/>
    </row>
    <row r="559" spans="1:10">
      <c r="A559" s="44">
        <f t="shared" si="11"/>
        <v>34869</v>
      </c>
      <c r="B559" s="45">
        <v>34869</v>
      </c>
      <c r="C559" s="46">
        <v>0.09</v>
      </c>
      <c r="E559" s="2" t="str">
        <f t="shared" si="10"/>
        <v>2Q1995</v>
      </c>
      <c r="F559" s="54">
        <v>8.666666666666667E-2</v>
      </c>
      <c r="J559" s="2"/>
    </row>
    <row r="560" spans="1:10">
      <c r="A560" s="44">
        <f t="shared" si="11"/>
        <v>34899</v>
      </c>
      <c r="B560" s="45">
        <v>34899</v>
      </c>
      <c r="C560" s="46">
        <v>8.8000000000000009E-2</v>
      </c>
      <c r="E560" s="2" t="str">
        <f t="shared" si="10"/>
        <v>3Q1995</v>
      </c>
      <c r="F560" s="54">
        <v>0.09</v>
      </c>
      <c r="J560" s="2"/>
    </row>
    <row r="561" spans="1:10">
      <c r="A561" s="44">
        <f t="shared" si="11"/>
        <v>34930</v>
      </c>
      <c r="B561" s="45">
        <v>34930</v>
      </c>
      <c r="C561" s="46">
        <v>8.7499999999999994E-2</v>
      </c>
      <c r="E561" s="2" t="str">
        <f t="shared" si="10"/>
        <v>3Q1995</v>
      </c>
      <c r="F561" s="54">
        <v>0.09</v>
      </c>
      <c r="J561" s="2"/>
    </row>
    <row r="562" spans="1:10">
      <c r="A562" s="44">
        <f t="shared" si="11"/>
        <v>34961</v>
      </c>
      <c r="B562" s="45">
        <v>34961</v>
      </c>
      <c r="C562" s="46">
        <v>8.7499999999999994E-2</v>
      </c>
      <c r="E562" s="2" t="str">
        <f t="shared" si="10"/>
        <v>3Q1995</v>
      </c>
      <c r="F562" s="54">
        <v>0.09</v>
      </c>
      <c r="J562" s="2"/>
    </row>
    <row r="563" spans="1:10">
      <c r="A563" s="44">
        <f t="shared" si="11"/>
        <v>34991</v>
      </c>
      <c r="B563" s="45">
        <v>34991</v>
      </c>
      <c r="C563" s="46">
        <v>8.7499999999999994E-2</v>
      </c>
      <c r="E563" s="2" t="str">
        <f t="shared" ref="E563:E626" si="12">IF(MONTH(B563)&lt;4,"1",IF(MONTH(B563)&lt;7,"2",IF(MONTH(B563)&lt;10,"3","4")))&amp;"Q"&amp;YEAR(B563)</f>
        <v>4Q1995</v>
      </c>
      <c r="F563" s="54">
        <v>8.8499999999999981E-2</v>
      </c>
      <c r="J563" s="2"/>
    </row>
    <row r="564" spans="1:10">
      <c r="A564" s="44">
        <f t="shared" si="11"/>
        <v>35022</v>
      </c>
      <c r="B564" s="45">
        <v>35022</v>
      </c>
      <c r="C564" s="46">
        <v>8.7499999999999994E-2</v>
      </c>
      <c r="E564" s="2" t="str">
        <f t="shared" si="12"/>
        <v>4Q1995</v>
      </c>
      <c r="F564" s="54">
        <v>8.8499999999999981E-2</v>
      </c>
      <c r="J564" s="2"/>
    </row>
    <row r="565" spans="1:10">
      <c r="A565" s="44">
        <f t="shared" si="11"/>
        <v>35052</v>
      </c>
      <c r="B565" s="45">
        <v>35052</v>
      </c>
      <c r="C565" s="46">
        <v>8.6500000000000007E-2</v>
      </c>
      <c r="E565" s="2" t="str">
        <f t="shared" si="12"/>
        <v>4Q1995</v>
      </c>
      <c r="F565" s="54">
        <v>8.8499999999999981E-2</v>
      </c>
      <c r="J565" s="2"/>
    </row>
    <row r="566" spans="1:10">
      <c r="A566" s="44">
        <f t="shared" si="11"/>
        <v>35083</v>
      </c>
      <c r="B566" s="45">
        <v>35083</v>
      </c>
      <c r="C566" s="46">
        <v>8.5000000000000006E-2</v>
      </c>
      <c r="E566" s="2" t="str">
        <f t="shared" si="12"/>
        <v>1Q1996</v>
      </c>
      <c r="F566" s="54">
        <v>8.7499999999999994E-2</v>
      </c>
      <c r="J566" s="2"/>
    </row>
    <row r="567" spans="1:10">
      <c r="A567" s="44">
        <f t="shared" si="11"/>
        <v>35114</v>
      </c>
      <c r="B567" s="45">
        <v>35114</v>
      </c>
      <c r="C567" s="46">
        <v>8.2500000000000004E-2</v>
      </c>
      <c r="E567" s="2" t="str">
        <f t="shared" si="12"/>
        <v>1Q1996</v>
      </c>
      <c r="F567" s="54">
        <v>8.7499999999999994E-2</v>
      </c>
      <c r="J567" s="2"/>
    </row>
    <row r="568" spans="1:10">
      <c r="A568" s="44">
        <f t="shared" si="11"/>
        <v>35143</v>
      </c>
      <c r="B568" s="45">
        <v>35143</v>
      </c>
      <c r="C568" s="46">
        <v>8.2500000000000004E-2</v>
      </c>
      <c r="E568" s="2" t="str">
        <f t="shared" si="12"/>
        <v>1Q1996</v>
      </c>
      <c r="F568" s="54">
        <v>8.7499999999999994E-2</v>
      </c>
      <c r="J568" s="2"/>
    </row>
    <row r="569" spans="1:10">
      <c r="A569" s="44">
        <f t="shared" si="11"/>
        <v>35174</v>
      </c>
      <c r="B569" s="45">
        <v>35174</v>
      </c>
      <c r="C569" s="46">
        <v>8.2500000000000004E-2</v>
      </c>
      <c r="E569" s="2" t="str">
        <f t="shared" si="12"/>
        <v>2Q1996</v>
      </c>
      <c r="F569" s="54">
        <v>8.4666666666666668E-2</v>
      </c>
      <c r="J569" s="2"/>
    </row>
    <row r="570" spans="1:10">
      <c r="A570" s="44">
        <f t="shared" si="11"/>
        <v>35204</v>
      </c>
      <c r="B570" s="45">
        <v>35204</v>
      </c>
      <c r="C570" s="46">
        <v>8.2500000000000004E-2</v>
      </c>
      <c r="E570" s="2" t="str">
        <f t="shared" si="12"/>
        <v>2Q1996</v>
      </c>
      <c r="F570" s="54">
        <v>8.4666666666666668E-2</v>
      </c>
      <c r="J570" s="2"/>
    </row>
    <row r="571" spans="1:10">
      <c r="A571" s="44">
        <f t="shared" si="11"/>
        <v>35235</v>
      </c>
      <c r="B571" s="45">
        <v>35235</v>
      </c>
      <c r="C571" s="46">
        <v>8.2500000000000004E-2</v>
      </c>
      <c r="E571" s="2" t="str">
        <f t="shared" si="12"/>
        <v>2Q1996</v>
      </c>
      <c r="F571" s="54">
        <v>8.4666666666666668E-2</v>
      </c>
      <c r="J571" s="2"/>
    </row>
    <row r="572" spans="1:10">
      <c r="A572" s="44">
        <f t="shared" si="11"/>
        <v>35265</v>
      </c>
      <c r="B572" s="45">
        <v>35265</v>
      </c>
      <c r="C572" s="46">
        <v>8.2500000000000004E-2</v>
      </c>
      <c r="E572" s="2" t="str">
        <f t="shared" si="12"/>
        <v>3Q1996</v>
      </c>
      <c r="F572" s="54">
        <v>8.2500000000000004E-2</v>
      </c>
      <c r="J572" s="2"/>
    </row>
    <row r="573" spans="1:10">
      <c r="A573" s="44">
        <f t="shared" si="11"/>
        <v>35296</v>
      </c>
      <c r="B573" s="45">
        <v>35296</v>
      </c>
      <c r="C573" s="46">
        <v>8.2500000000000004E-2</v>
      </c>
      <c r="E573" s="2" t="str">
        <f t="shared" si="12"/>
        <v>3Q1996</v>
      </c>
      <c r="F573" s="54">
        <v>8.2500000000000004E-2</v>
      </c>
      <c r="J573" s="2"/>
    </row>
    <row r="574" spans="1:10">
      <c r="A574" s="44">
        <f t="shared" si="11"/>
        <v>35327</v>
      </c>
      <c r="B574" s="45">
        <v>35327</v>
      </c>
      <c r="C574" s="46">
        <v>8.2500000000000004E-2</v>
      </c>
      <c r="E574" s="2" t="str">
        <f t="shared" si="12"/>
        <v>3Q1996</v>
      </c>
      <c r="F574" s="54">
        <v>8.2500000000000004E-2</v>
      </c>
      <c r="J574" s="2"/>
    </row>
    <row r="575" spans="1:10">
      <c r="A575" s="44">
        <f t="shared" si="11"/>
        <v>35357</v>
      </c>
      <c r="B575" s="45">
        <v>35357</v>
      </c>
      <c r="C575" s="46">
        <v>8.2500000000000004E-2</v>
      </c>
      <c r="E575" s="2" t="str">
        <f t="shared" si="12"/>
        <v>4Q1996</v>
      </c>
      <c r="F575" s="54">
        <v>8.2500000000000004E-2</v>
      </c>
      <c r="J575" s="2"/>
    </row>
    <row r="576" spans="1:10">
      <c r="A576" s="44">
        <f t="shared" si="11"/>
        <v>35388</v>
      </c>
      <c r="B576" s="45">
        <v>35388</v>
      </c>
      <c r="C576" s="46">
        <v>8.2500000000000004E-2</v>
      </c>
      <c r="E576" s="2" t="str">
        <f t="shared" si="12"/>
        <v>4Q1996</v>
      </c>
      <c r="F576" s="54">
        <v>8.2500000000000004E-2</v>
      </c>
      <c r="J576" s="2"/>
    </row>
    <row r="577" spans="1:10">
      <c r="A577" s="44">
        <f t="shared" si="11"/>
        <v>35418</v>
      </c>
      <c r="B577" s="45">
        <v>35418</v>
      </c>
      <c r="C577" s="46">
        <v>8.2500000000000004E-2</v>
      </c>
      <c r="E577" s="2" t="str">
        <f t="shared" si="12"/>
        <v>4Q1996</v>
      </c>
      <c r="F577" s="54">
        <v>8.2500000000000004E-2</v>
      </c>
      <c r="J577" s="2"/>
    </row>
    <row r="578" spans="1:10">
      <c r="A578" s="44">
        <f t="shared" si="11"/>
        <v>35449</v>
      </c>
      <c r="B578" s="45">
        <v>35449</v>
      </c>
      <c r="C578" s="46">
        <v>8.2500000000000004E-2</v>
      </c>
      <c r="E578" s="2" t="str">
        <f t="shared" si="12"/>
        <v>1Q1997</v>
      </c>
      <c r="F578" s="54">
        <v>8.2500000000000004E-2</v>
      </c>
      <c r="J578" s="2"/>
    </row>
    <row r="579" spans="1:10">
      <c r="A579" s="44">
        <f t="shared" ref="A579:A644" si="13">+B579</f>
        <v>35480</v>
      </c>
      <c r="B579" s="45">
        <v>35480</v>
      </c>
      <c r="C579" s="46">
        <v>8.2500000000000004E-2</v>
      </c>
      <c r="E579" s="2" t="str">
        <f t="shared" si="12"/>
        <v>1Q1997</v>
      </c>
      <c r="F579" s="54">
        <v>8.2500000000000004E-2</v>
      </c>
      <c r="J579" s="2"/>
    </row>
    <row r="580" spans="1:10">
      <c r="A580" s="44">
        <f t="shared" si="13"/>
        <v>35508</v>
      </c>
      <c r="B580" s="45">
        <v>35508</v>
      </c>
      <c r="C580" s="46">
        <v>8.3000000000000004E-2</v>
      </c>
      <c r="E580" s="2" t="str">
        <f t="shared" si="12"/>
        <v>1Q1997</v>
      </c>
      <c r="F580" s="54">
        <v>8.2500000000000004E-2</v>
      </c>
      <c r="J580" s="2"/>
    </row>
    <row r="581" spans="1:10">
      <c r="A581" s="44">
        <f t="shared" si="13"/>
        <v>35539</v>
      </c>
      <c r="B581" s="45">
        <v>35539</v>
      </c>
      <c r="C581" s="46">
        <v>8.5000000000000006E-2</v>
      </c>
      <c r="E581" s="2" t="str">
        <f t="shared" si="12"/>
        <v>2Q1997</v>
      </c>
      <c r="F581" s="54">
        <v>8.2500000000000004E-2</v>
      </c>
      <c r="J581" s="2"/>
    </row>
    <row r="582" spans="1:10">
      <c r="A582" s="44">
        <f t="shared" si="13"/>
        <v>35569</v>
      </c>
      <c r="B582" s="45">
        <v>35569</v>
      </c>
      <c r="C582" s="46">
        <v>8.5000000000000006E-2</v>
      </c>
      <c r="E582" s="2" t="str">
        <f t="shared" si="12"/>
        <v>2Q1997</v>
      </c>
      <c r="F582" s="54">
        <v>8.2500000000000004E-2</v>
      </c>
      <c r="J582" s="2"/>
    </row>
    <row r="583" spans="1:10">
      <c r="A583" s="44">
        <f t="shared" si="13"/>
        <v>35600</v>
      </c>
      <c r="B583" s="45">
        <v>35600</v>
      </c>
      <c r="C583" s="46">
        <v>8.5000000000000006E-2</v>
      </c>
      <c r="E583" s="2" t="str">
        <f t="shared" si="12"/>
        <v>2Q1997</v>
      </c>
      <c r="F583" s="54">
        <v>8.2500000000000004E-2</v>
      </c>
      <c r="J583" s="2"/>
    </row>
    <row r="584" spans="1:10">
      <c r="A584" s="44">
        <f t="shared" si="13"/>
        <v>35630</v>
      </c>
      <c r="B584" s="45">
        <v>35630</v>
      </c>
      <c r="C584" s="46">
        <v>8.5000000000000006E-2</v>
      </c>
      <c r="E584" s="2" t="str">
        <f t="shared" si="12"/>
        <v>3Q1997</v>
      </c>
      <c r="F584" s="54">
        <v>8.433333333333333E-2</v>
      </c>
      <c r="J584" s="2"/>
    </row>
    <row r="585" spans="1:10">
      <c r="A585" s="44">
        <f t="shared" si="13"/>
        <v>35661</v>
      </c>
      <c r="B585" s="45">
        <v>35661</v>
      </c>
      <c r="C585" s="46">
        <v>8.5000000000000006E-2</v>
      </c>
      <c r="E585" s="2" t="str">
        <f t="shared" si="12"/>
        <v>3Q1997</v>
      </c>
      <c r="F585" s="54">
        <v>8.433333333333333E-2</v>
      </c>
      <c r="J585" s="2"/>
    </row>
    <row r="586" spans="1:10">
      <c r="A586" s="44">
        <f t="shared" si="13"/>
        <v>35692</v>
      </c>
      <c r="B586" s="45">
        <v>35692</v>
      </c>
      <c r="C586" s="46">
        <v>8.5000000000000006E-2</v>
      </c>
      <c r="E586" s="2" t="str">
        <f t="shared" si="12"/>
        <v>3Q1997</v>
      </c>
      <c r="F586" s="54">
        <v>8.433333333333333E-2</v>
      </c>
      <c r="J586" s="2"/>
    </row>
    <row r="587" spans="1:10">
      <c r="A587" s="44">
        <f t="shared" si="13"/>
        <v>35722</v>
      </c>
      <c r="B587" s="45">
        <v>35722</v>
      </c>
      <c r="C587" s="46">
        <v>8.5000000000000006E-2</v>
      </c>
      <c r="E587" s="2" t="str">
        <f t="shared" si="12"/>
        <v>4Q1997</v>
      </c>
      <c r="F587" s="54">
        <v>8.5000000000000006E-2</v>
      </c>
      <c r="J587" s="2"/>
    </row>
    <row r="588" spans="1:10">
      <c r="A588" s="44">
        <f t="shared" si="13"/>
        <v>35753</v>
      </c>
      <c r="B588" s="45">
        <v>35753</v>
      </c>
      <c r="C588" s="46">
        <v>8.5000000000000006E-2</v>
      </c>
      <c r="E588" s="2" t="str">
        <f t="shared" si="12"/>
        <v>4Q1997</v>
      </c>
      <c r="F588" s="54">
        <v>8.5000000000000006E-2</v>
      </c>
      <c r="J588" s="2"/>
    </row>
    <row r="589" spans="1:10">
      <c r="A589" s="44">
        <f t="shared" si="13"/>
        <v>35783</v>
      </c>
      <c r="B589" s="45">
        <v>35783</v>
      </c>
      <c r="C589" s="46">
        <v>8.5000000000000006E-2</v>
      </c>
      <c r="E589" s="2" t="str">
        <f t="shared" si="12"/>
        <v>4Q1997</v>
      </c>
      <c r="F589" s="54">
        <v>8.5000000000000006E-2</v>
      </c>
      <c r="J589" s="2"/>
    </row>
    <row r="590" spans="1:10">
      <c r="A590" s="44">
        <f t="shared" si="13"/>
        <v>35814</v>
      </c>
      <c r="B590" s="45">
        <v>35814</v>
      </c>
      <c r="C590" s="46">
        <v>8.5000000000000006E-2</v>
      </c>
      <c r="E590" s="2" t="str">
        <f t="shared" si="12"/>
        <v>1Q1998</v>
      </c>
      <c r="F590" s="54">
        <v>8.5000000000000006E-2</v>
      </c>
      <c r="J590" s="2"/>
    </row>
    <row r="591" spans="1:10">
      <c r="A591" s="44">
        <f t="shared" si="13"/>
        <v>35845</v>
      </c>
      <c r="B591" s="45">
        <v>35845</v>
      </c>
      <c r="C591" s="46">
        <v>8.5000000000000006E-2</v>
      </c>
      <c r="E591" s="2" t="str">
        <f t="shared" si="12"/>
        <v>1Q1998</v>
      </c>
      <c r="F591" s="54">
        <v>8.5000000000000006E-2</v>
      </c>
      <c r="J591" s="2"/>
    </row>
    <row r="592" spans="1:10">
      <c r="A592" s="44">
        <f t="shared" si="13"/>
        <v>35873</v>
      </c>
      <c r="B592" s="45">
        <v>35873</v>
      </c>
      <c r="C592" s="46">
        <v>8.5000000000000006E-2</v>
      </c>
      <c r="E592" s="2" t="str">
        <f t="shared" si="12"/>
        <v>1Q1998</v>
      </c>
      <c r="F592" s="54">
        <v>8.5000000000000006E-2</v>
      </c>
      <c r="J592" s="2"/>
    </row>
    <row r="593" spans="1:10">
      <c r="A593" s="44">
        <f t="shared" si="13"/>
        <v>35904</v>
      </c>
      <c r="B593" s="45">
        <v>35904</v>
      </c>
      <c r="C593" s="46">
        <v>8.5000000000000006E-2</v>
      </c>
      <c r="E593" s="2" t="str">
        <f t="shared" si="12"/>
        <v>2Q1998</v>
      </c>
      <c r="F593" s="54">
        <v>8.5000000000000006E-2</v>
      </c>
      <c r="J593" s="2"/>
    </row>
    <row r="594" spans="1:10">
      <c r="A594" s="44">
        <f t="shared" si="13"/>
        <v>35934</v>
      </c>
      <c r="B594" s="45">
        <v>35934</v>
      </c>
      <c r="C594" s="46">
        <v>8.5000000000000006E-2</v>
      </c>
      <c r="E594" s="2" t="str">
        <f t="shared" si="12"/>
        <v>2Q1998</v>
      </c>
      <c r="F594" s="54">
        <v>8.5000000000000006E-2</v>
      </c>
      <c r="J594" s="2"/>
    </row>
    <row r="595" spans="1:10">
      <c r="A595" s="44">
        <f t="shared" si="13"/>
        <v>35965</v>
      </c>
      <c r="B595" s="45">
        <v>35965</v>
      </c>
      <c r="C595" s="46">
        <v>8.5000000000000006E-2</v>
      </c>
      <c r="E595" s="2" t="str">
        <f t="shared" si="12"/>
        <v>2Q1998</v>
      </c>
      <c r="F595" s="54">
        <v>8.5000000000000006E-2</v>
      </c>
      <c r="J595" s="2"/>
    </row>
    <row r="596" spans="1:10">
      <c r="A596" s="44">
        <f t="shared" si="13"/>
        <v>35995</v>
      </c>
      <c r="B596" s="45">
        <v>35995</v>
      </c>
      <c r="C596" s="46">
        <v>8.5000000000000006E-2</v>
      </c>
      <c r="E596" s="2" t="str">
        <f t="shared" si="12"/>
        <v>3Q1998</v>
      </c>
      <c r="F596" s="54">
        <v>8.5000000000000006E-2</v>
      </c>
      <c r="J596" s="2"/>
    </row>
    <row r="597" spans="1:10">
      <c r="A597" s="44">
        <f t="shared" si="13"/>
        <v>36026</v>
      </c>
      <c r="B597" s="45">
        <v>36026</v>
      </c>
      <c r="C597" s="46">
        <v>8.5000000000000006E-2</v>
      </c>
      <c r="E597" s="2" t="str">
        <f t="shared" si="12"/>
        <v>3Q1998</v>
      </c>
      <c r="F597" s="54">
        <v>8.5000000000000006E-2</v>
      </c>
      <c r="J597" s="2"/>
    </row>
    <row r="598" spans="1:10">
      <c r="A598" s="44">
        <f t="shared" si="13"/>
        <v>36057</v>
      </c>
      <c r="B598" s="45">
        <v>36057</v>
      </c>
      <c r="C598" s="46">
        <v>8.4900000000000003E-2</v>
      </c>
      <c r="E598" s="2" t="str">
        <f t="shared" si="12"/>
        <v>3Q1998</v>
      </c>
      <c r="F598" s="54">
        <v>8.5000000000000006E-2</v>
      </c>
      <c r="J598" s="2"/>
    </row>
    <row r="599" spans="1:10">
      <c r="A599" s="44">
        <f t="shared" si="13"/>
        <v>36087</v>
      </c>
      <c r="B599" s="45">
        <v>36087</v>
      </c>
      <c r="C599" s="46">
        <v>8.1199999999999994E-2</v>
      </c>
      <c r="E599" s="2" t="str">
        <f t="shared" si="12"/>
        <v>4Q1998</v>
      </c>
      <c r="F599" s="54">
        <v>8.5000000000000006E-2</v>
      </c>
      <c r="J599" s="2"/>
    </row>
    <row r="600" spans="1:10">
      <c r="A600" s="44">
        <f t="shared" si="13"/>
        <v>36118</v>
      </c>
      <c r="B600" s="45">
        <v>36118</v>
      </c>
      <c r="C600" s="46">
        <v>7.8899999999999998E-2</v>
      </c>
      <c r="E600" s="2" t="str">
        <f t="shared" si="12"/>
        <v>4Q1998</v>
      </c>
      <c r="F600" s="54">
        <v>8.5000000000000006E-2</v>
      </c>
      <c r="J600" s="2"/>
    </row>
    <row r="601" spans="1:10">
      <c r="A601" s="44">
        <f t="shared" si="13"/>
        <v>36148</v>
      </c>
      <c r="B601" s="45">
        <v>36148</v>
      </c>
      <c r="C601" s="46">
        <v>7.7499999999999999E-2</v>
      </c>
      <c r="E601" s="2" t="str">
        <f t="shared" si="12"/>
        <v>4Q1998</v>
      </c>
      <c r="F601" s="54">
        <v>8.5000000000000006E-2</v>
      </c>
      <c r="J601" s="2"/>
    </row>
    <row r="602" spans="1:10">
      <c r="A602" s="44">
        <f t="shared" si="13"/>
        <v>36179</v>
      </c>
      <c r="B602" s="45">
        <v>36179</v>
      </c>
      <c r="C602" s="46">
        <v>7.7499999999999999E-2</v>
      </c>
      <c r="E602" s="2" t="str">
        <f t="shared" si="12"/>
        <v>1Q1999</v>
      </c>
      <c r="F602" s="54">
        <v>8.1666666666666665E-2</v>
      </c>
      <c r="J602" s="2"/>
    </row>
    <row r="603" spans="1:10">
      <c r="A603" s="44">
        <f t="shared" si="13"/>
        <v>36210</v>
      </c>
      <c r="B603" s="45">
        <v>36210</v>
      </c>
      <c r="C603" s="46">
        <v>7.7499999999999999E-2</v>
      </c>
      <c r="E603" s="2" t="str">
        <f t="shared" si="12"/>
        <v>1Q1999</v>
      </c>
      <c r="F603" s="54">
        <v>8.1666666666666665E-2</v>
      </c>
      <c r="J603" s="2"/>
    </row>
    <row r="604" spans="1:10">
      <c r="A604" s="44">
        <f t="shared" si="13"/>
        <v>36238</v>
      </c>
      <c r="B604" s="45">
        <v>36238</v>
      </c>
      <c r="C604" s="46">
        <v>7.7499999999999999E-2</v>
      </c>
      <c r="E604" s="2" t="str">
        <f t="shared" si="12"/>
        <v>1Q1999</v>
      </c>
      <c r="F604" s="54">
        <v>8.1666666666666665E-2</v>
      </c>
      <c r="J604" s="2"/>
    </row>
    <row r="605" spans="1:10">
      <c r="A605" s="44">
        <f t="shared" si="13"/>
        <v>36269</v>
      </c>
      <c r="B605" s="45">
        <v>36269</v>
      </c>
      <c r="C605" s="46">
        <v>7.7499999999999999E-2</v>
      </c>
      <c r="E605" s="2" t="str">
        <f t="shared" si="12"/>
        <v>2Q1999</v>
      </c>
      <c r="F605" s="54">
        <v>7.7499999999999999E-2</v>
      </c>
      <c r="J605" s="2"/>
    </row>
    <row r="606" spans="1:10">
      <c r="A606" s="44">
        <f t="shared" si="13"/>
        <v>36299</v>
      </c>
      <c r="B606" s="45">
        <v>36299</v>
      </c>
      <c r="C606" s="46">
        <v>7.7499999999999999E-2</v>
      </c>
      <c r="E606" s="2" t="str">
        <f t="shared" si="12"/>
        <v>2Q1999</v>
      </c>
      <c r="F606" s="54">
        <v>7.7499999999999999E-2</v>
      </c>
      <c r="J606" s="2"/>
    </row>
    <row r="607" spans="1:10">
      <c r="A607" s="44">
        <f t="shared" si="13"/>
        <v>36330</v>
      </c>
      <c r="B607" s="45">
        <v>36330</v>
      </c>
      <c r="C607" s="46">
        <v>7.7499999999999999E-2</v>
      </c>
      <c r="E607" s="2" t="str">
        <f t="shared" si="12"/>
        <v>2Q1999</v>
      </c>
      <c r="F607" s="54">
        <v>7.7499999999999999E-2</v>
      </c>
      <c r="J607" s="2"/>
    </row>
    <row r="608" spans="1:10">
      <c r="A608" s="44">
        <f t="shared" si="13"/>
        <v>36360</v>
      </c>
      <c r="B608" s="45">
        <v>36360</v>
      </c>
      <c r="C608" s="46">
        <v>0.08</v>
      </c>
      <c r="E608" s="2" t="str">
        <f t="shared" si="12"/>
        <v>3Q1999</v>
      </c>
      <c r="F608" s="54">
        <v>7.7499999999999999E-2</v>
      </c>
      <c r="J608" s="2"/>
    </row>
    <row r="609" spans="1:10">
      <c r="A609" s="44">
        <f t="shared" si="13"/>
        <v>36391</v>
      </c>
      <c r="B609" s="45">
        <v>36391</v>
      </c>
      <c r="C609" s="46">
        <v>8.0600000000000005E-2</v>
      </c>
      <c r="E609" s="2" t="str">
        <f t="shared" si="12"/>
        <v>3Q1999</v>
      </c>
      <c r="F609" s="54">
        <v>7.7499999999999999E-2</v>
      </c>
      <c r="J609" s="2"/>
    </row>
    <row r="610" spans="1:10">
      <c r="A610" s="44">
        <f t="shared" si="13"/>
        <v>36422</v>
      </c>
      <c r="B610" s="45">
        <v>36422</v>
      </c>
      <c r="C610" s="46">
        <v>8.2500000000000004E-2</v>
      </c>
      <c r="E610" s="2" t="str">
        <f t="shared" si="12"/>
        <v>3Q1999</v>
      </c>
      <c r="F610" s="54">
        <v>7.7499999999999999E-2</v>
      </c>
      <c r="J610" s="2"/>
    </row>
    <row r="611" spans="1:10">
      <c r="A611" s="44">
        <f t="shared" si="13"/>
        <v>36452</v>
      </c>
      <c r="B611" s="45">
        <v>36452</v>
      </c>
      <c r="C611" s="46">
        <v>8.2500000000000004E-2</v>
      </c>
      <c r="E611" s="2" t="str">
        <f t="shared" si="12"/>
        <v>4Q1999</v>
      </c>
      <c r="F611" s="54">
        <v>7.9366666666666669E-2</v>
      </c>
      <c r="J611" s="2"/>
    </row>
    <row r="612" spans="1:10">
      <c r="A612" s="44">
        <f t="shared" si="13"/>
        <v>36483</v>
      </c>
      <c r="B612" s="45">
        <v>36483</v>
      </c>
      <c r="C612" s="46">
        <v>8.3699999999999997E-2</v>
      </c>
      <c r="E612" s="2" t="str">
        <f t="shared" si="12"/>
        <v>4Q1999</v>
      </c>
      <c r="F612" s="54">
        <v>7.9366666666666669E-2</v>
      </c>
      <c r="J612" s="2"/>
    </row>
    <row r="613" spans="1:10">
      <c r="A613" s="44">
        <f t="shared" si="13"/>
        <v>36513</v>
      </c>
      <c r="B613" s="45">
        <v>36513</v>
      </c>
      <c r="C613" s="46">
        <v>8.5000000000000006E-2</v>
      </c>
      <c r="E613" s="2" t="str">
        <f t="shared" si="12"/>
        <v>4Q1999</v>
      </c>
      <c r="F613" s="54">
        <v>7.9366666666666669E-2</v>
      </c>
      <c r="J613" s="2"/>
    </row>
    <row r="614" spans="1:10">
      <c r="A614" s="44">
        <f t="shared" si="13"/>
        <v>36545</v>
      </c>
      <c r="B614" s="45">
        <v>36545</v>
      </c>
      <c r="C614" s="46">
        <v>8.5000000000000006E-2</v>
      </c>
      <c r="E614" s="2" t="str">
        <f t="shared" si="12"/>
        <v>1Q2000</v>
      </c>
      <c r="F614" s="54">
        <v>8.2900000000000001E-2</v>
      </c>
      <c r="J614" s="2"/>
    </row>
    <row r="615" spans="1:10">
      <c r="A615" s="44">
        <f t="shared" si="13"/>
        <v>36576</v>
      </c>
      <c r="B615" s="45">
        <v>36576</v>
      </c>
      <c r="C615" s="46">
        <v>8.7300000000000003E-2</v>
      </c>
      <c r="E615" s="2" t="str">
        <f t="shared" si="12"/>
        <v>1Q2000</v>
      </c>
      <c r="F615" s="54">
        <v>8.2900000000000001E-2</v>
      </c>
      <c r="J615" s="2"/>
    </row>
    <row r="616" spans="1:10">
      <c r="A616" s="44">
        <f t="shared" si="13"/>
        <v>36605</v>
      </c>
      <c r="B616" s="45">
        <v>36605</v>
      </c>
      <c r="C616" s="46">
        <v>8.8300000000000003E-2</v>
      </c>
      <c r="E616" s="2" t="str">
        <f t="shared" si="12"/>
        <v>1Q2000</v>
      </c>
      <c r="F616" s="54">
        <v>8.2900000000000001E-2</v>
      </c>
      <c r="J616" s="2"/>
    </row>
    <row r="617" spans="1:10">
      <c r="A617" s="44">
        <f t="shared" si="13"/>
        <v>36636</v>
      </c>
      <c r="B617" s="45">
        <v>36636</v>
      </c>
      <c r="C617" s="46">
        <v>0.09</v>
      </c>
      <c r="E617" s="2" t="str">
        <f t="shared" si="12"/>
        <v>2Q2000</v>
      </c>
      <c r="F617" s="54">
        <v>8.5766666666666672E-2</v>
      </c>
      <c r="J617" s="2"/>
    </row>
    <row r="618" spans="1:10">
      <c r="A618" s="44">
        <f t="shared" si="13"/>
        <v>36666</v>
      </c>
      <c r="B618" s="45">
        <v>36666</v>
      </c>
      <c r="C618" s="46">
        <v>9.2399999999999996E-2</v>
      </c>
      <c r="E618" s="2" t="str">
        <f t="shared" si="12"/>
        <v>2Q2000</v>
      </c>
      <c r="F618" s="54">
        <v>8.5766666666666672E-2</v>
      </c>
      <c r="J618" s="2"/>
    </row>
    <row r="619" spans="1:10">
      <c r="A619" s="44">
        <f t="shared" si="13"/>
        <v>36697</v>
      </c>
      <c r="B619" s="45">
        <v>36697</v>
      </c>
      <c r="C619" s="46">
        <v>9.5000000000000001E-2</v>
      </c>
      <c r="E619" s="2" t="str">
        <f t="shared" si="12"/>
        <v>2Q2000</v>
      </c>
      <c r="F619" s="54">
        <v>8.5766666666666672E-2</v>
      </c>
      <c r="J619" s="2"/>
    </row>
    <row r="620" spans="1:10">
      <c r="A620" s="44">
        <f t="shared" si="13"/>
        <v>36727</v>
      </c>
      <c r="B620" s="45">
        <v>36727</v>
      </c>
      <c r="C620" s="46">
        <v>9.5000000000000001E-2</v>
      </c>
      <c r="E620" s="2" t="str">
        <f t="shared" si="12"/>
        <v>3Q2000</v>
      </c>
      <c r="F620" s="54">
        <v>9.0233333333333332E-2</v>
      </c>
      <c r="J620" s="2"/>
    </row>
    <row r="621" spans="1:10">
      <c r="A621" s="44">
        <f t="shared" si="13"/>
        <v>36758</v>
      </c>
      <c r="B621" s="45">
        <v>36758</v>
      </c>
      <c r="C621" s="46">
        <v>9.5000000000000001E-2</v>
      </c>
      <c r="E621" s="2" t="str">
        <f t="shared" si="12"/>
        <v>3Q2000</v>
      </c>
      <c r="F621" s="54">
        <v>9.0233333333333332E-2</v>
      </c>
      <c r="J621" s="2"/>
    </row>
    <row r="622" spans="1:10">
      <c r="A622" s="44">
        <f t="shared" si="13"/>
        <v>36789</v>
      </c>
      <c r="B622" s="45">
        <v>36789</v>
      </c>
      <c r="C622" s="46">
        <v>9.5000000000000001E-2</v>
      </c>
      <c r="E622" s="2" t="str">
        <f t="shared" si="12"/>
        <v>3Q2000</v>
      </c>
      <c r="F622" s="54">
        <v>9.0233333333333332E-2</v>
      </c>
      <c r="J622" s="2"/>
    </row>
    <row r="623" spans="1:10">
      <c r="A623" s="44">
        <f t="shared" si="13"/>
        <v>36819</v>
      </c>
      <c r="B623" s="45">
        <v>36819</v>
      </c>
      <c r="C623" s="46">
        <v>9.5000000000000001E-2</v>
      </c>
      <c r="E623" s="2" t="str">
        <f t="shared" si="12"/>
        <v>4Q2000</v>
      </c>
      <c r="F623" s="54">
        <v>9.5000000000000001E-2</v>
      </c>
      <c r="J623" s="2"/>
    </row>
    <row r="624" spans="1:10">
      <c r="A624" s="44">
        <f t="shared" si="13"/>
        <v>36850</v>
      </c>
      <c r="B624" s="45">
        <v>36850</v>
      </c>
      <c r="C624" s="46">
        <v>9.5000000000000001E-2</v>
      </c>
      <c r="E624" s="2" t="str">
        <f t="shared" si="12"/>
        <v>4Q2000</v>
      </c>
      <c r="F624" s="54">
        <v>9.5000000000000001E-2</v>
      </c>
      <c r="J624" s="2"/>
    </row>
    <row r="625" spans="1:12">
      <c r="A625" s="44">
        <f t="shared" si="13"/>
        <v>36880</v>
      </c>
      <c r="B625" s="45">
        <v>36880</v>
      </c>
      <c r="C625" s="46">
        <v>9.5000000000000001E-2</v>
      </c>
      <c r="E625" s="2" t="str">
        <f t="shared" si="12"/>
        <v>4Q2000</v>
      </c>
      <c r="F625" s="54">
        <v>9.5000000000000001E-2</v>
      </c>
      <c r="J625" s="2"/>
    </row>
    <row r="626" spans="1:12">
      <c r="A626" s="44">
        <f t="shared" si="13"/>
        <v>36911</v>
      </c>
      <c r="B626" s="45">
        <v>36911</v>
      </c>
      <c r="C626" s="46">
        <v>9.0500000000000011E-2</v>
      </c>
      <c r="E626" s="2" t="str">
        <f t="shared" si="12"/>
        <v>1Q2001</v>
      </c>
      <c r="F626" s="54">
        <v>9.5000000000000001E-2</v>
      </c>
      <c r="J626" s="129" t="s">
        <v>15</v>
      </c>
    </row>
    <row r="627" spans="1:12">
      <c r="A627" s="44">
        <f t="shared" si="13"/>
        <v>36942</v>
      </c>
      <c r="B627" s="45">
        <v>36942</v>
      </c>
      <c r="C627" s="46">
        <v>8.5000000000000006E-2</v>
      </c>
      <c r="E627" s="2" t="str">
        <f t="shared" ref="E627:E649" si="14">IF(MONTH(B627)&lt;4,"1",IF(MONTH(B627)&lt;7,"2",IF(MONTH(B627)&lt;10,"3","4")))&amp;"Q"&amp;YEAR(B627)</f>
        <v>1Q2001</v>
      </c>
      <c r="F627" s="54">
        <v>9.5000000000000001E-2</v>
      </c>
      <c r="J627" s="129" t="s">
        <v>16</v>
      </c>
    </row>
    <row r="628" spans="1:12">
      <c r="A628" s="44">
        <f t="shared" si="13"/>
        <v>36970</v>
      </c>
      <c r="B628" s="45">
        <v>36970</v>
      </c>
      <c r="C628" s="46">
        <v>8.3199999999999996E-2</v>
      </c>
      <c r="E628" s="2" t="str">
        <f t="shared" si="14"/>
        <v>1Q2001</v>
      </c>
      <c r="F628" s="54">
        <v>9.5000000000000001E-2</v>
      </c>
      <c r="J628" s="129" t="s">
        <v>17</v>
      </c>
    </row>
    <row r="629" spans="1:12">
      <c r="A629" s="44">
        <f t="shared" si="13"/>
        <v>37001</v>
      </c>
      <c r="B629" s="45">
        <v>37001</v>
      </c>
      <c r="C629" s="46">
        <v>7.8E-2</v>
      </c>
      <c r="E629" s="2" t="str">
        <f t="shared" si="14"/>
        <v>2Q2001</v>
      </c>
      <c r="F629" s="54">
        <v>9.0166666666666673E-2</v>
      </c>
      <c r="J629" s="129" t="s">
        <v>18</v>
      </c>
    </row>
    <row r="630" spans="1:12">
      <c r="A630" s="44">
        <f t="shared" si="13"/>
        <v>37031</v>
      </c>
      <c r="B630" s="45">
        <v>37031</v>
      </c>
      <c r="C630" s="46">
        <v>7.2400000000000006E-2</v>
      </c>
      <c r="E630" s="2" t="str">
        <f t="shared" si="14"/>
        <v>2Q2001</v>
      </c>
      <c r="F630" s="54">
        <v>9.0166666666666673E-2</v>
      </c>
      <c r="J630" s="129" t="s">
        <v>19</v>
      </c>
    </row>
    <row r="631" spans="1:12">
      <c r="A631" s="44">
        <f t="shared" si="13"/>
        <v>37062</v>
      </c>
      <c r="B631" s="45">
        <v>37062</v>
      </c>
      <c r="C631" s="46">
        <v>6.9800000000000001E-2</v>
      </c>
      <c r="E631" s="2" t="str">
        <f t="shared" si="14"/>
        <v>2Q2001</v>
      </c>
      <c r="F631" s="54">
        <v>9.0166666666666673E-2</v>
      </c>
      <c r="J631" s="129" t="s">
        <v>20</v>
      </c>
    </row>
    <row r="632" spans="1:12">
      <c r="A632" s="44">
        <f t="shared" si="13"/>
        <v>37092</v>
      </c>
      <c r="B632" s="45">
        <v>37092</v>
      </c>
      <c r="C632" s="46">
        <v>6.7500000000000004E-2</v>
      </c>
      <c r="E632" s="2" t="str">
        <f t="shared" si="14"/>
        <v>3Q2001</v>
      </c>
      <c r="F632" s="54">
        <v>7.7866666666666681E-2</v>
      </c>
      <c r="J632" s="129" t="s">
        <v>21</v>
      </c>
    </row>
    <row r="633" spans="1:12">
      <c r="A633" s="44">
        <f t="shared" si="13"/>
        <v>37123</v>
      </c>
      <c r="B633" s="45">
        <v>37123</v>
      </c>
      <c r="C633" s="46">
        <v>6.6699999999999995E-2</v>
      </c>
      <c r="E633" s="2" t="str">
        <f t="shared" si="14"/>
        <v>3Q2001</v>
      </c>
      <c r="F633" s="54">
        <v>7.7866666666666681E-2</v>
      </c>
      <c r="J633" s="129" t="s">
        <v>22</v>
      </c>
    </row>
    <row r="634" spans="1:12">
      <c r="A634" s="44">
        <f t="shared" si="13"/>
        <v>37154</v>
      </c>
      <c r="B634" s="45">
        <v>37154</v>
      </c>
      <c r="C634" s="46">
        <v>6.2800000000000009E-2</v>
      </c>
      <c r="E634" s="2" t="str">
        <f t="shared" si="14"/>
        <v>3Q2001</v>
      </c>
      <c r="F634" s="54">
        <v>7.7866666666666681E-2</v>
      </c>
      <c r="J634" s="129" t="s">
        <v>23</v>
      </c>
    </row>
    <row r="635" spans="1:12">
      <c r="A635" s="44">
        <f t="shared" si="13"/>
        <v>37184</v>
      </c>
      <c r="B635" s="45">
        <v>37184</v>
      </c>
      <c r="C635" s="46">
        <v>5.5300000000000002E-2</v>
      </c>
      <c r="E635" s="2" t="str">
        <f t="shared" si="14"/>
        <v>4Q2001</v>
      </c>
      <c r="F635" s="54">
        <v>6.8000000000000005E-2</v>
      </c>
      <c r="J635" s="129" t="s">
        <v>24</v>
      </c>
    </row>
    <row r="636" spans="1:12">
      <c r="A636" s="44">
        <f t="shared" si="13"/>
        <v>37215</v>
      </c>
      <c r="B636" s="45">
        <v>37215</v>
      </c>
      <c r="C636" s="46">
        <v>5.0999999999999997E-2</v>
      </c>
      <c r="E636" s="2" t="str">
        <f t="shared" si="14"/>
        <v>4Q2001</v>
      </c>
      <c r="F636" s="54">
        <v>6.8000000000000005E-2</v>
      </c>
      <c r="J636" s="129" t="s">
        <v>25</v>
      </c>
    </row>
    <row r="637" spans="1:12">
      <c r="A637" s="44">
        <f t="shared" si="13"/>
        <v>37245</v>
      </c>
      <c r="B637" s="45">
        <v>37245</v>
      </c>
      <c r="C637" s="46">
        <v>4.8399999999999999E-2</v>
      </c>
      <c r="E637" s="2" t="str">
        <f t="shared" si="14"/>
        <v>4Q2001</v>
      </c>
      <c r="F637" s="54">
        <v>6.8000000000000005E-2</v>
      </c>
      <c r="J637" s="129" t="s">
        <v>26</v>
      </c>
    </row>
    <row r="638" spans="1:12" s="53" customFormat="1">
      <c r="A638" s="50">
        <f t="shared" si="13"/>
        <v>37276</v>
      </c>
      <c r="B638" s="51">
        <v>37276</v>
      </c>
      <c r="C638" s="52">
        <v>4.7500000000000001E-2</v>
      </c>
      <c r="E638" s="2" t="str">
        <f t="shared" si="14"/>
        <v>1Q2002</v>
      </c>
      <c r="F638" s="54">
        <f>IF(COUNTIF(C634:C636,"&gt;0")&lt;3,"N/A",AVERAGE(C634:C636))</f>
        <v>5.6366666666666669E-2</v>
      </c>
      <c r="G638"/>
      <c r="H638"/>
      <c r="I638"/>
      <c r="J638" s="129" t="s">
        <v>27</v>
      </c>
      <c r="K638"/>
      <c r="L638"/>
    </row>
    <row r="639" spans="1:12" s="53" customFormat="1">
      <c r="A639" s="50">
        <f t="shared" si="13"/>
        <v>37307</v>
      </c>
      <c r="B639" s="51">
        <v>37307</v>
      </c>
      <c r="C639" s="52">
        <v>4.7500000000000001E-2</v>
      </c>
      <c r="E639" s="2" t="str">
        <f t="shared" si="14"/>
        <v>1Q2002</v>
      </c>
      <c r="F639" s="54">
        <f t="shared" ref="F639:F649" si="15">+F638</f>
        <v>5.6366666666666669E-2</v>
      </c>
      <c r="G639"/>
      <c r="H639"/>
      <c r="I639"/>
      <c r="J639" s="129" t="s">
        <v>28</v>
      </c>
      <c r="K639"/>
      <c r="L639"/>
    </row>
    <row r="640" spans="1:12" s="53" customFormat="1">
      <c r="A640" s="50">
        <f t="shared" si="13"/>
        <v>37335</v>
      </c>
      <c r="B640" s="51">
        <v>37335</v>
      </c>
      <c r="C640" s="52">
        <v>4.7500000000000001E-2</v>
      </c>
      <c r="E640" s="2" t="str">
        <f t="shared" si="14"/>
        <v>1Q2002</v>
      </c>
      <c r="F640" s="54">
        <f t="shared" si="15"/>
        <v>5.6366666666666669E-2</v>
      </c>
      <c r="G640"/>
      <c r="H640"/>
      <c r="I640"/>
      <c r="J640" s="129" t="s">
        <v>29</v>
      </c>
      <c r="K640"/>
      <c r="L640"/>
    </row>
    <row r="641" spans="1:12">
      <c r="A641" s="44">
        <f t="shared" si="13"/>
        <v>37366</v>
      </c>
      <c r="B641" s="45">
        <v>37366</v>
      </c>
      <c r="C641" s="46">
        <v>4.7500000000000001E-2</v>
      </c>
      <c r="E641" s="2" t="str">
        <f t="shared" si="14"/>
        <v>2Q2002</v>
      </c>
      <c r="F641" s="54">
        <f>IF(COUNTIF(C637:C639,"&gt;0")&lt;3,"N/A",AVERAGE(C637:C639))</f>
        <v>4.7800000000000002E-2</v>
      </c>
      <c r="J641" s="129" t="s">
        <v>30</v>
      </c>
    </row>
    <row r="642" spans="1:12">
      <c r="A642" s="44">
        <f t="shared" si="13"/>
        <v>37396</v>
      </c>
      <c r="B642" s="45">
        <v>37396</v>
      </c>
      <c r="C642" s="46">
        <v>4.7500000000000001E-2</v>
      </c>
      <c r="E642" s="2" t="str">
        <f t="shared" si="14"/>
        <v>2Q2002</v>
      </c>
      <c r="F642" s="54">
        <f t="shared" si="15"/>
        <v>4.7800000000000002E-2</v>
      </c>
      <c r="G642" s="37"/>
      <c r="H642" s="70"/>
      <c r="I642" s="70"/>
      <c r="J642" s="129" t="s">
        <v>31</v>
      </c>
      <c r="K642" s="53"/>
      <c r="L642" s="53"/>
    </row>
    <row r="643" spans="1:12">
      <c r="A643" s="44">
        <f>+B643</f>
        <v>37427</v>
      </c>
      <c r="B643" s="45">
        <v>37427</v>
      </c>
      <c r="C643" s="46">
        <v>4.7500000000000001E-2</v>
      </c>
      <c r="E643" s="2" t="str">
        <f t="shared" si="14"/>
        <v>2Q2002</v>
      </c>
      <c r="F643" s="54">
        <f t="shared" si="15"/>
        <v>4.7800000000000002E-2</v>
      </c>
      <c r="J643" s="129" t="s">
        <v>32</v>
      </c>
      <c r="K643" s="53"/>
      <c r="L643" s="53"/>
    </row>
    <row r="644" spans="1:12">
      <c r="A644" s="50">
        <f t="shared" si="13"/>
        <v>37457</v>
      </c>
      <c r="B644" s="51">
        <v>37457</v>
      </c>
      <c r="C644" s="46">
        <v>4.7500000000000001E-2</v>
      </c>
      <c r="E644" s="2" t="str">
        <f t="shared" si="14"/>
        <v>3Q2002</v>
      </c>
      <c r="F644" s="54">
        <f>IF(COUNTIF(C640:C642,"&gt;0")&lt;3,"N/A",AVERAGE(C640:C642))</f>
        <v>4.7500000000000007E-2</v>
      </c>
      <c r="J644" s="130" t="s">
        <v>33</v>
      </c>
      <c r="K644" s="53"/>
      <c r="L644" s="53"/>
    </row>
    <row r="645" spans="1:12">
      <c r="A645" s="44">
        <f t="shared" ref="A645:A708" si="16">+B645</f>
        <v>37488</v>
      </c>
      <c r="B645" s="45">
        <v>37488</v>
      </c>
      <c r="C645" s="46">
        <v>4.7500000000000001E-2</v>
      </c>
      <c r="E645" s="2" t="str">
        <f t="shared" si="14"/>
        <v>3Q2002</v>
      </c>
      <c r="F645" s="54">
        <f t="shared" si="15"/>
        <v>4.7500000000000007E-2</v>
      </c>
      <c r="J645" s="129" t="s">
        <v>34</v>
      </c>
    </row>
    <row r="646" spans="1:12">
      <c r="A646" s="44">
        <f t="shared" si="16"/>
        <v>37519</v>
      </c>
      <c r="B646" s="45">
        <v>37519</v>
      </c>
      <c r="C646" s="46">
        <v>4.7500000000000001E-2</v>
      </c>
      <c r="E646" s="2" t="str">
        <f t="shared" si="14"/>
        <v>3Q2002</v>
      </c>
      <c r="F646" s="54">
        <f t="shared" si="15"/>
        <v>4.7500000000000007E-2</v>
      </c>
      <c r="J646" s="129" t="s">
        <v>35</v>
      </c>
    </row>
    <row r="647" spans="1:12">
      <c r="A647" s="44">
        <f t="shared" si="16"/>
        <v>37549</v>
      </c>
      <c r="B647" s="45">
        <v>37549</v>
      </c>
      <c r="C647" s="46">
        <v>4.7500000000000001E-2</v>
      </c>
      <c r="E647" s="2" t="str">
        <f t="shared" si="14"/>
        <v>4Q2002</v>
      </c>
      <c r="F647" s="54">
        <f>IF(COUNTIF(C643:C645,"&gt;0")&lt;3,"N/A",AVERAGE(C643:C645))</f>
        <v>4.7500000000000007E-2</v>
      </c>
      <c r="J647" s="129" t="s">
        <v>36</v>
      </c>
    </row>
    <row r="648" spans="1:12">
      <c r="A648" s="50">
        <f t="shared" si="16"/>
        <v>37580</v>
      </c>
      <c r="B648" s="51">
        <v>37580</v>
      </c>
      <c r="C648" s="55">
        <v>4.3499999999999997E-2</v>
      </c>
      <c r="E648" s="2" t="str">
        <f t="shared" si="14"/>
        <v>4Q2002</v>
      </c>
      <c r="F648" s="54">
        <f t="shared" si="15"/>
        <v>4.7500000000000007E-2</v>
      </c>
      <c r="J648" s="129" t="s">
        <v>37</v>
      </c>
    </row>
    <row r="649" spans="1:12">
      <c r="A649" s="44">
        <f t="shared" si="16"/>
        <v>37610</v>
      </c>
      <c r="B649" s="45">
        <v>37610</v>
      </c>
      <c r="C649" s="55">
        <v>4.2500000000000003E-2</v>
      </c>
      <c r="E649" s="2" t="str">
        <f t="shared" si="14"/>
        <v>4Q2002</v>
      </c>
      <c r="F649" s="54">
        <f t="shared" si="15"/>
        <v>4.7500000000000007E-2</v>
      </c>
      <c r="J649" s="129" t="s">
        <v>38</v>
      </c>
    </row>
    <row r="650" spans="1:12">
      <c r="A650" s="50">
        <f t="shared" si="16"/>
        <v>37641</v>
      </c>
      <c r="B650" s="51">
        <v>37641</v>
      </c>
      <c r="C650" s="55">
        <v>4.2500000000000003E-2</v>
      </c>
      <c r="E650" s="2" t="str">
        <f>IF(MONTH(B650)&lt;4,"1",IF(MONTH(B650)&lt;7,"2",IF(MONTH(B650)&lt;10,"3","4")))&amp;"Q"&amp;YEAR(B650)</f>
        <v>1Q2003</v>
      </c>
      <c r="F650" s="54">
        <f>IF(COUNTIF(C646:C648,"&gt;0")&lt;3,"N/A",AVERAGE(C646:C648))</f>
        <v>4.6166666666666668E-2</v>
      </c>
      <c r="J650" s="118" t="s">
        <v>39</v>
      </c>
    </row>
    <row r="651" spans="1:12">
      <c r="A651" s="44">
        <f t="shared" si="16"/>
        <v>37672</v>
      </c>
      <c r="B651" s="45">
        <v>37672</v>
      </c>
      <c r="C651" s="55">
        <v>4.2500000000000003E-2</v>
      </c>
      <c r="E651" s="2" t="str">
        <f t="shared" ref="E651:E714" si="17">IF(MONTH(B651)&lt;4,"1",IF(MONTH(B651)&lt;7,"2",IF(MONTH(B651)&lt;10,"3","4")))&amp;"Q"&amp;YEAR(B651)</f>
        <v>1Q2003</v>
      </c>
      <c r="F651" s="54">
        <f t="shared" ref="F651:F658" si="18">+F650</f>
        <v>4.6166666666666668E-2</v>
      </c>
      <c r="J651" s="129" t="s">
        <v>40</v>
      </c>
    </row>
    <row r="652" spans="1:12">
      <c r="A652" s="44">
        <f t="shared" si="16"/>
        <v>37700</v>
      </c>
      <c r="B652" s="45">
        <v>37700</v>
      </c>
      <c r="C652" s="55">
        <v>4.2500000000000003E-2</v>
      </c>
      <c r="E652" s="2" t="str">
        <f t="shared" si="17"/>
        <v>1Q2003</v>
      </c>
      <c r="F652" s="54">
        <f t="shared" si="18"/>
        <v>4.6166666666666668E-2</v>
      </c>
      <c r="J652" s="129" t="s">
        <v>41</v>
      </c>
    </row>
    <row r="653" spans="1:12">
      <c r="A653" s="50">
        <f t="shared" si="16"/>
        <v>37731</v>
      </c>
      <c r="B653" s="51">
        <v>37731</v>
      </c>
      <c r="C653" s="55">
        <v>4.2500000000000003E-2</v>
      </c>
      <c r="E653" s="2" t="str">
        <f t="shared" si="17"/>
        <v>2Q2003</v>
      </c>
      <c r="F653" s="54">
        <f>IF(COUNTIF(C649:C651,"&gt;0")&lt;3,"N/A",AVERAGE(C649:C651))</f>
        <v>4.2500000000000003E-2</v>
      </c>
      <c r="J653" s="129" t="s">
        <v>42</v>
      </c>
    </row>
    <row r="654" spans="1:12">
      <c r="A654" s="44">
        <f t="shared" si="16"/>
        <v>37761</v>
      </c>
      <c r="B654" s="45">
        <v>37761</v>
      </c>
      <c r="C654" s="55">
        <v>4.2500000000000003E-2</v>
      </c>
      <c r="E654" s="2" t="str">
        <f t="shared" si="17"/>
        <v>2Q2003</v>
      </c>
      <c r="F654" s="54">
        <f t="shared" si="18"/>
        <v>4.2500000000000003E-2</v>
      </c>
      <c r="J654" s="129" t="s">
        <v>43</v>
      </c>
    </row>
    <row r="655" spans="1:12">
      <c r="A655" s="50">
        <f t="shared" si="16"/>
        <v>37792</v>
      </c>
      <c r="B655" s="51">
        <v>37792</v>
      </c>
      <c r="C655" s="55">
        <v>4.2200000000000001E-2</v>
      </c>
      <c r="E655" s="2" t="str">
        <f t="shared" si="17"/>
        <v>2Q2003</v>
      </c>
      <c r="F655" s="54">
        <f t="shared" si="18"/>
        <v>4.2500000000000003E-2</v>
      </c>
      <c r="J655" s="129" t="s">
        <v>44</v>
      </c>
    </row>
    <row r="656" spans="1:12">
      <c r="A656" s="44">
        <f t="shared" si="16"/>
        <v>37822</v>
      </c>
      <c r="B656" s="45">
        <v>37822</v>
      </c>
      <c r="C656" s="55">
        <v>0.04</v>
      </c>
      <c r="E656" s="2" t="str">
        <f t="shared" si="17"/>
        <v>3Q2003</v>
      </c>
      <c r="F656" s="54">
        <f>IF(COUNTIF(C652:C654,"&gt;0")&lt;3,"N/A",AVERAGE(C652:C654))</f>
        <v>4.2500000000000003E-2</v>
      </c>
      <c r="J656" s="129" t="s">
        <v>45</v>
      </c>
    </row>
    <row r="657" spans="1:10">
      <c r="A657" s="44">
        <f t="shared" si="16"/>
        <v>37853</v>
      </c>
      <c r="B657" s="45">
        <v>37853</v>
      </c>
      <c r="C657" s="55">
        <v>0.04</v>
      </c>
      <c r="E657" s="2" t="str">
        <f t="shared" si="17"/>
        <v>3Q2003</v>
      </c>
      <c r="F657" s="54">
        <f t="shared" si="18"/>
        <v>4.2500000000000003E-2</v>
      </c>
      <c r="J657" s="129" t="s">
        <v>46</v>
      </c>
    </row>
    <row r="658" spans="1:10">
      <c r="A658" s="50">
        <f t="shared" si="16"/>
        <v>37884</v>
      </c>
      <c r="B658" s="51">
        <v>37884</v>
      </c>
      <c r="C658" s="55">
        <v>0.04</v>
      </c>
      <c r="E658" s="2" t="str">
        <f t="shared" si="17"/>
        <v>3Q2003</v>
      </c>
      <c r="F658" s="54">
        <f t="shared" si="18"/>
        <v>4.2500000000000003E-2</v>
      </c>
      <c r="J658" s="129" t="s">
        <v>47</v>
      </c>
    </row>
    <row r="659" spans="1:10">
      <c r="A659" s="44">
        <f t="shared" si="16"/>
        <v>37914</v>
      </c>
      <c r="B659" s="45">
        <v>37914</v>
      </c>
      <c r="C659" s="55">
        <v>0.04</v>
      </c>
      <c r="E659" s="2" t="str">
        <f t="shared" si="17"/>
        <v>4Q2003</v>
      </c>
      <c r="F659" s="54">
        <f>IF(COUNTIF(C655:C657,"&gt;0")&lt;3,"N/A",AVERAGE(C655:C657))</f>
        <v>4.0733333333333337E-2</v>
      </c>
      <c r="J659" s="129" t="s">
        <v>48</v>
      </c>
    </row>
    <row r="660" spans="1:10">
      <c r="A660" s="50">
        <f t="shared" si="16"/>
        <v>37945</v>
      </c>
      <c r="B660" s="51">
        <v>37945</v>
      </c>
      <c r="C660" s="55">
        <v>0.04</v>
      </c>
      <c r="E660" s="2" t="str">
        <f t="shared" si="17"/>
        <v>4Q2003</v>
      </c>
      <c r="F660" s="54">
        <f>+F659</f>
        <v>4.0733333333333337E-2</v>
      </c>
      <c r="J660" s="129" t="s">
        <v>49</v>
      </c>
    </row>
    <row r="661" spans="1:10">
      <c r="A661" s="44">
        <f t="shared" si="16"/>
        <v>37975</v>
      </c>
      <c r="B661" s="45">
        <v>37975</v>
      </c>
      <c r="C661" s="55">
        <v>0.04</v>
      </c>
      <c r="E661" s="2" t="str">
        <f t="shared" si="17"/>
        <v>4Q2003</v>
      </c>
      <c r="F661" s="54">
        <f>+F660</f>
        <v>4.0733333333333337E-2</v>
      </c>
      <c r="J661" s="129" t="s">
        <v>50</v>
      </c>
    </row>
    <row r="662" spans="1:10">
      <c r="A662" s="44">
        <f t="shared" si="16"/>
        <v>38006</v>
      </c>
      <c r="B662" s="45">
        <v>38006</v>
      </c>
      <c r="C662" s="55">
        <v>0.04</v>
      </c>
      <c r="E662" s="2" t="str">
        <f t="shared" si="17"/>
        <v>1Q2004</v>
      </c>
      <c r="F662" s="54">
        <f>IF(COUNTIF(C658:C660,"&gt;0")&lt;3,"N/A",AVERAGE(C658:C660))</f>
        <v>0.04</v>
      </c>
      <c r="J662" s="129" t="s">
        <v>51</v>
      </c>
    </row>
    <row r="663" spans="1:10">
      <c r="A663" s="50">
        <f t="shared" si="16"/>
        <v>38037</v>
      </c>
      <c r="B663" s="51">
        <v>38037</v>
      </c>
      <c r="C663" s="55">
        <v>0.04</v>
      </c>
      <c r="E663" s="2" t="str">
        <f t="shared" si="17"/>
        <v>1Q2004</v>
      </c>
      <c r="F663" s="54">
        <f>+F662</f>
        <v>0.04</v>
      </c>
      <c r="J663" s="129" t="s">
        <v>52</v>
      </c>
    </row>
    <row r="664" spans="1:10">
      <c r="A664" s="44">
        <f t="shared" si="16"/>
        <v>38066</v>
      </c>
      <c r="B664" s="45">
        <v>38066</v>
      </c>
      <c r="C664" s="55">
        <v>0.04</v>
      </c>
      <c r="E664" s="2" t="str">
        <f t="shared" si="17"/>
        <v>1Q2004</v>
      </c>
      <c r="F664" s="54">
        <f>+F663</f>
        <v>0.04</v>
      </c>
      <c r="J664" s="129" t="s">
        <v>53</v>
      </c>
    </row>
    <row r="665" spans="1:10">
      <c r="A665" s="44">
        <f t="shared" si="16"/>
        <v>38097</v>
      </c>
      <c r="B665" s="45">
        <v>38097</v>
      </c>
      <c r="C665" s="55">
        <v>0.04</v>
      </c>
      <c r="E665" s="2" t="str">
        <f t="shared" si="17"/>
        <v>2Q2004</v>
      </c>
      <c r="F665" s="54">
        <f>IF(COUNTIF(C661:C663,"&gt;0")&lt;3,"N/A",AVERAGE(C661:C663))</f>
        <v>0.04</v>
      </c>
      <c r="J665" s="129" t="s">
        <v>54</v>
      </c>
    </row>
    <row r="666" spans="1:10">
      <c r="A666" s="50">
        <f t="shared" si="16"/>
        <v>38127</v>
      </c>
      <c r="B666" s="51">
        <v>38127</v>
      </c>
      <c r="C666" s="55">
        <v>0.04</v>
      </c>
      <c r="E666" s="2" t="str">
        <f t="shared" si="17"/>
        <v>2Q2004</v>
      </c>
      <c r="F666" s="54">
        <f>+F665</f>
        <v>0.04</v>
      </c>
      <c r="J666" s="129" t="s">
        <v>55</v>
      </c>
    </row>
    <row r="667" spans="1:10">
      <c r="A667" s="44">
        <f t="shared" si="16"/>
        <v>38158</v>
      </c>
      <c r="B667" s="45">
        <v>38158</v>
      </c>
      <c r="C667" s="55">
        <v>4.0099999999999997E-2</v>
      </c>
      <c r="E667" s="2" t="str">
        <f t="shared" si="17"/>
        <v>2Q2004</v>
      </c>
      <c r="F667" s="54">
        <f>+F666</f>
        <v>0.04</v>
      </c>
      <c r="J667" s="129" t="s">
        <v>56</v>
      </c>
    </row>
    <row r="668" spans="1:10">
      <c r="A668" s="44">
        <f t="shared" si="16"/>
        <v>38188</v>
      </c>
      <c r="B668" s="45">
        <v>38188</v>
      </c>
      <c r="C668" s="55">
        <v>4.2500000000000003E-2</v>
      </c>
      <c r="E668" s="2" t="str">
        <f t="shared" si="17"/>
        <v>3Q2004</v>
      </c>
      <c r="F668" s="54">
        <f>IF(COUNTIF(C664:C666,"&gt;0")&lt;3,"N/A",AVERAGE(C664:C666))</f>
        <v>0.04</v>
      </c>
      <c r="J668" s="129" t="s">
        <v>57</v>
      </c>
    </row>
    <row r="669" spans="1:10">
      <c r="A669" s="50">
        <f t="shared" si="16"/>
        <v>38219</v>
      </c>
      <c r="B669" s="51">
        <v>38219</v>
      </c>
      <c r="C669" s="55">
        <v>4.4299999999999999E-2</v>
      </c>
      <c r="E669" s="2" t="str">
        <f t="shared" si="17"/>
        <v>3Q2004</v>
      </c>
      <c r="F669" s="54">
        <f>+F668</f>
        <v>0.04</v>
      </c>
      <c r="J669" s="129" t="s">
        <v>58</v>
      </c>
    </row>
    <row r="670" spans="1:10">
      <c r="A670" s="44">
        <f t="shared" si="16"/>
        <v>38250</v>
      </c>
      <c r="B670" s="45">
        <v>38250</v>
      </c>
      <c r="C670" s="55">
        <v>4.58E-2</v>
      </c>
      <c r="E670" s="2" t="str">
        <f t="shared" si="17"/>
        <v>3Q2004</v>
      </c>
      <c r="F670" s="54">
        <f>+F669</f>
        <v>0.04</v>
      </c>
      <c r="J670" s="129" t="s">
        <v>59</v>
      </c>
    </row>
    <row r="671" spans="1:10">
      <c r="A671" s="44">
        <f t="shared" si="16"/>
        <v>38280</v>
      </c>
      <c r="B671" s="45">
        <v>38280</v>
      </c>
      <c r="C671" s="55">
        <v>4.7500000000000001E-2</v>
      </c>
      <c r="E671" s="2" t="str">
        <f t="shared" si="17"/>
        <v>4Q2004</v>
      </c>
      <c r="F671" s="54">
        <f>IF(COUNTIF(C667:C669,"&gt;0")&lt;3,"N/A",AVERAGE(C667:C669))</f>
        <v>4.2300000000000004E-2</v>
      </c>
      <c r="J671" s="129" t="s">
        <v>60</v>
      </c>
    </row>
    <row r="672" spans="1:10">
      <c r="A672" s="50">
        <f t="shared" si="16"/>
        <v>38311</v>
      </c>
      <c r="B672" s="51">
        <v>38311</v>
      </c>
      <c r="C672" s="55">
        <v>4.9299999999999997E-2</v>
      </c>
      <c r="E672" s="2" t="str">
        <f t="shared" si="17"/>
        <v>4Q2004</v>
      </c>
      <c r="F672" s="54">
        <f>+F671</f>
        <v>4.2300000000000004E-2</v>
      </c>
      <c r="J672" s="129" t="s">
        <v>61</v>
      </c>
    </row>
    <row r="673" spans="1:12">
      <c r="A673" s="44">
        <f t="shared" si="16"/>
        <v>38341</v>
      </c>
      <c r="B673" s="45">
        <v>38341</v>
      </c>
      <c r="C673" s="55">
        <v>5.1499999999999997E-2</v>
      </c>
      <c r="E673" s="2" t="str">
        <f t="shared" si="17"/>
        <v>4Q2004</v>
      </c>
      <c r="F673" s="54">
        <f>+F672</f>
        <v>4.2300000000000004E-2</v>
      </c>
      <c r="J673" s="129" t="s">
        <v>62</v>
      </c>
    </row>
    <row r="674" spans="1:12">
      <c r="A674" s="44">
        <f t="shared" si="16"/>
        <v>38372</v>
      </c>
      <c r="B674" s="45">
        <v>38372</v>
      </c>
      <c r="C674" s="55">
        <v>5.2499999999999998E-2</v>
      </c>
      <c r="E674" s="2" t="str">
        <f t="shared" si="17"/>
        <v>1Q2005</v>
      </c>
      <c r="F674" s="54">
        <f>IF(COUNTIF(C670:C672,"&gt;0")&lt;3,"N/A",AVERAGE(C670:C672))</f>
        <v>4.7533333333333337E-2</v>
      </c>
      <c r="J674" s="129" t="s">
        <v>63</v>
      </c>
    </row>
    <row r="675" spans="1:12" s="1" customFormat="1">
      <c r="A675" s="50">
        <f t="shared" si="16"/>
        <v>38403</v>
      </c>
      <c r="B675" s="51">
        <v>38403</v>
      </c>
      <c r="C675" s="55">
        <v>5.4899999999999997E-2</v>
      </c>
      <c r="D675"/>
      <c r="E675" s="2" t="str">
        <f t="shared" si="17"/>
        <v>1Q2005</v>
      </c>
      <c r="F675" s="54">
        <f>+F674</f>
        <v>4.7533333333333337E-2</v>
      </c>
      <c r="J675" s="129" t="s">
        <v>64</v>
      </c>
      <c r="K675"/>
      <c r="L675"/>
    </row>
    <row r="676" spans="1:12" s="1" customFormat="1">
      <c r="A676" s="44">
        <f t="shared" si="16"/>
        <v>38431</v>
      </c>
      <c r="B676" s="45">
        <v>38431</v>
      </c>
      <c r="C676" s="55">
        <v>5.5800000000000002E-2</v>
      </c>
      <c r="D676"/>
      <c r="E676" s="2" t="str">
        <f t="shared" si="17"/>
        <v>1Q2005</v>
      </c>
      <c r="F676" s="54">
        <f>+F675</f>
        <v>4.7533333333333337E-2</v>
      </c>
      <c r="J676" s="129" t="s">
        <v>65</v>
      </c>
      <c r="K676"/>
      <c r="L676"/>
    </row>
    <row r="677" spans="1:12">
      <c r="A677" s="44">
        <f t="shared" si="16"/>
        <v>38462</v>
      </c>
      <c r="B677" s="45">
        <v>38462</v>
      </c>
      <c r="C677" s="55">
        <v>5.7500000000000002E-2</v>
      </c>
      <c r="E677" s="2" t="str">
        <f t="shared" si="17"/>
        <v>2Q2005</v>
      </c>
      <c r="F677" s="54">
        <f>IF(COUNTIF(C673:C675,"&gt;0")&lt;3,"N/A",AVERAGE(C673:C675))</f>
        <v>5.2966666666666662E-2</v>
      </c>
      <c r="J677" s="129" t="s">
        <v>66</v>
      </c>
    </row>
    <row r="678" spans="1:12">
      <c r="A678" s="50">
        <f t="shared" si="16"/>
        <v>38492</v>
      </c>
      <c r="B678" s="51">
        <v>38492</v>
      </c>
      <c r="C678" s="55">
        <v>5.9799999999999999E-2</v>
      </c>
      <c r="E678" s="2" t="str">
        <f t="shared" si="17"/>
        <v>2Q2005</v>
      </c>
      <c r="F678" s="54">
        <f>+F677</f>
        <v>5.2966666666666662E-2</v>
      </c>
      <c r="J678" s="129" t="s">
        <v>67</v>
      </c>
    </row>
    <row r="679" spans="1:12">
      <c r="A679" s="44">
        <f t="shared" si="16"/>
        <v>38523</v>
      </c>
      <c r="B679" s="45">
        <v>38523</v>
      </c>
      <c r="C679" s="55">
        <v>6.0100000000000001E-2</v>
      </c>
      <c r="E679" s="2" t="str">
        <f t="shared" si="17"/>
        <v>2Q2005</v>
      </c>
      <c r="F679" s="54">
        <f>+F678</f>
        <v>5.2966666666666662E-2</v>
      </c>
      <c r="J679" s="131" t="s">
        <v>68</v>
      </c>
      <c r="K679" s="1"/>
      <c r="L679" s="1"/>
    </row>
    <row r="680" spans="1:12">
      <c r="A680" s="44">
        <f t="shared" si="16"/>
        <v>38553</v>
      </c>
      <c r="B680" s="45">
        <v>38553</v>
      </c>
      <c r="C680" s="55">
        <v>6.25E-2</v>
      </c>
      <c r="E680" s="2" t="str">
        <f t="shared" si="17"/>
        <v>3Q2005</v>
      </c>
      <c r="F680" s="54">
        <f>IF(COUNTIF(C676:C678,"&gt;0")&lt;3,"N/A",AVERAGE(C676:C678))</f>
        <v>5.7700000000000001E-2</v>
      </c>
      <c r="J680" s="131" t="s">
        <v>69</v>
      </c>
      <c r="K680" s="1"/>
      <c r="L680" s="1"/>
    </row>
    <row r="681" spans="1:12">
      <c r="A681" s="50">
        <f t="shared" si="16"/>
        <v>38584</v>
      </c>
      <c r="B681" s="51">
        <v>38584</v>
      </c>
      <c r="C681" s="55">
        <v>6.4399999999999999E-2</v>
      </c>
      <c r="E681" s="2" t="str">
        <f t="shared" si="17"/>
        <v>3Q2005</v>
      </c>
      <c r="F681" s="54">
        <f>+F680</f>
        <v>5.7700000000000001E-2</v>
      </c>
      <c r="J681" s="129" t="s">
        <v>70</v>
      </c>
    </row>
    <row r="682" spans="1:12">
      <c r="A682" s="44">
        <f t="shared" si="16"/>
        <v>38615</v>
      </c>
      <c r="B682" s="45">
        <v>38615</v>
      </c>
      <c r="C682" s="55">
        <v>6.59E-2</v>
      </c>
      <c r="E682" s="2" t="str">
        <f t="shared" si="17"/>
        <v>3Q2005</v>
      </c>
      <c r="F682" s="54">
        <f>+F681</f>
        <v>5.7700000000000001E-2</v>
      </c>
      <c r="J682" s="129" t="s">
        <v>71</v>
      </c>
    </row>
    <row r="683" spans="1:12">
      <c r="A683" s="44">
        <f t="shared" si="16"/>
        <v>38645</v>
      </c>
      <c r="B683" s="45">
        <v>38645</v>
      </c>
      <c r="C683" s="55">
        <v>6.7500000000000004E-2</v>
      </c>
      <c r="E683" s="2" t="str">
        <f t="shared" si="17"/>
        <v>4Q2005</v>
      </c>
      <c r="F683" s="54">
        <f>IF(COUNTIF(C679:C681,"&gt;0")&lt;3,"N/A",AVERAGE(C679:C681))</f>
        <v>6.2333333333333331E-2</v>
      </c>
      <c r="J683" s="129" t="s">
        <v>72</v>
      </c>
    </row>
    <row r="684" spans="1:12">
      <c r="A684" s="50">
        <f t="shared" si="16"/>
        <v>38676</v>
      </c>
      <c r="B684" s="51">
        <v>38676</v>
      </c>
      <c r="C684" s="55">
        <v>7.0000000000000007E-2</v>
      </c>
      <c r="E684" s="2" t="str">
        <f t="shared" si="17"/>
        <v>4Q2005</v>
      </c>
      <c r="F684" s="54">
        <f>+F683</f>
        <v>6.2333333333333331E-2</v>
      </c>
      <c r="J684" s="129" t="s">
        <v>73</v>
      </c>
    </row>
    <row r="685" spans="1:12">
      <c r="A685" s="44">
        <f t="shared" si="16"/>
        <v>38706</v>
      </c>
      <c r="B685" s="45">
        <v>38706</v>
      </c>
      <c r="C685" s="55">
        <v>7.1499999999999994E-2</v>
      </c>
      <c r="E685" s="2" t="str">
        <f t="shared" si="17"/>
        <v>4Q2005</v>
      </c>
      <c r="F685" s="54">
        <f>+F684</f>
        <v>6.2333333333333331E-2</v>
      </c>
      <c r="J685" s="129" t="s">
        <v>74</v>
      </c>
    </row>
    <row r="686" spans="1:12">
      <c r="A686" s="44">
        <f t="shared" si="16"/>
        <v>38737</v>
      </c>
      <c r="B686" s="45">
        <v>38737</v>
      </c>
      <c r="C686" s="55">
        <v>7.2599999999999998E-2</v>
      </c>
      <c r="E686" s="2" t="str">
        <f t="shared" si="17"/>
        <v>1Q2006</v>
      </c>
      <c r="F686" s="54">
        <f>IF(COUNTIF(C682:C684,"&gt;0")&lt;3,"N/A",AVERAGE(C682:C684))</f>
        <v>6.7800000000000013E-2</v>
      </c>
      <c r="J686" s="129" t="s">
        <v>75</v>
      </c>
    </row>
    <row r="687" spans="1:12">
      <c r="A687" s="50">
        <f t="shared" si="16"/>
        <v>38768</v>
      </c>
      <c r="B687" s="51">
        <v>38768</v>
      </c>
      <c r="C687" s="55">
        <v>7.4999999999999997E-2</v>
      </c>
      <c r="E687" s="2" t="str">
        <f t="shared" si="17"/>
        <v>1Q2006</v>
      </c>
      <c r="F687" s="54">
        <f>+F686</f>
        <v>6.7800000000000013E-2</v>
      </c>
      <c r="J687" s="129" t="s">
        <v>76</v>
      </c>
    </row>
    <row r="688" spans="1:12">
      <c r="A688" s="44">
        <f t="shared" si="16"/>
        <v>38796</v>
      </c>
      <c r="B688" s="45">
        <v>38796</v>
      </c>
      <c r="C688" s="55">
        <v>7.5300000000000006E-2</v>
      </c>
      <c r="E688" s="2" t="str">
        <f t="shared" si="17"/>
        <v>1Q2006</v>
      </c>
      <c r="F688" s="54">
        <f>+F687</f>
        <v>6.7800000000000013E-2</v>
      </c>
      <c r="J688" s="129" t="s">
        <v>77</v>
      </c>
    </row>
    <row r="689" spans="1:10">
      <c r="A689" s="44">
        <f t="shared" si="16"/>
        <v>38827</v>
      </c>
      <c r="B689" s="45">
        <v>38827</v>
      </c>
      <c r="C689" s="55">
        <v>7.7499999999999999E-2</v>
      </c>
      <c r="E689" s="2" t="str">
        <f t="shared" si="17"/>
        <v>2Q2006</v>
      </c>
      <c r="F689" s="54">
        <f>IF(COUNTIF(C685:C687,"&gt;0")&lt;3,"N/A",AVERAGE(C685:C687))</f>
        <v>7.3033333333333339E-2</v>
      </c>
      <c r="J689" s="129" t="s">
        <v>78</v>
      </c>
    </row>
    <row r="690" spans="1:10">
      <c r="A690" s="50">
        <f t="shared" si="16"/>
        <v>38857</v>
      </c>
      <c r="B690" s="51">
        <v>38857</v>
      </c>
      <c r="C690" s="55">
        <v>7.9299999999999995E-2</v>
      </c>
      <c r="E690" s="2" t="str">
        <f t="shared" si="17"/>
        <v>2Q2006</v>
      </c>
      <c r="F690" s="54">
        <f>+F689</f>
        <v>7.3033333333333339E-2</v>
      </c>
      <c r="J690" s="129" t="s">
        <v>79</v>
      </c>
    </row>
    <row r="691" spans="1:10">
      <c r="A691" s="44">
        <f t="shared" si="16"/>
        <v>38888</v>
      </c>
      <c r="B691" s="45">
        <v>38888</v>
      </c>
      <c r="C691" s="55">
        <v>8.0199999999999994E-2</v>
      </c>
      <c r="E691" s="2" t="str">
        <f t="shared" si="17"/>
        <v>2Q2006</v>
      </c>
      <c r="F691" s="54">
        <f>+F690</f>
        <v>7.3033333333333339E-2</v>
      </c>
      <c r="J691" s="129" t="s">
        <v>80</v>
      </c>
    </row>
    <row r="692" spans="1:10">
      <c r="A692" s="44">
        <f t="shared" si="16"/>
        <v>38918</v>
      </c>
      <c r="B692" s="45">
        <v>38918</v>
      </c>
      <c r="C692" s="55">
        <v>8.2500000000000004E-2</v>
      </c>
      <c r="E692" s="2" t="str">
        <f t="shared" si="17"/>
        <v>3Q2006</v>
      </c>
      <c r="F692" s="54">
        <f>IF(COUNTIF(C688:C690,"&gt;0")&lt;3,"N/A",AVERAGE(C688:C690))</f>
        <v>7.7366666666666653E-2</v>
      </c>
      <c r="J692" s="129" t="s">
        <v>81</v>
      </c>
    </row>
    <row r="693" spans="1:10">
      <c r="A693" s="50">
        <f t="shared" si="16"/>
        <v>38949</v>
      </c>
      <c r="B693" s="51">
        <v>38949</v>
      </c>
      <c r="C693" s="55">
        <v>8.2500000000000004E-2</v>
      </c>
      <c r="E693" s="2" t="str">
        <f t="shared" si="17"/>
        <v>3Q2006</v>
      </c>
      <c r="F693" s="54">
        <f>+F692</f>
        <v>7.7366666666666653E-2</v>
      </c>
      <c r="J693" s="129" t="s">
        <v>82</v>
      </c>
    </row>
    <row r="694" spans="1:10">
      <c r="A694" s="44">
        <f t="shared" si="16"/>
        <v>38980</v>
      </c>
      <c r="B694" s="45">
        <v>38980</v>
      </c>
      <c r="C694" s="55">
        <v>8.2500000000000004E-2</v>
      </c>
      <c r="E694" s="2" t="str">
        <f t="shared" si="17"/>
        <v>3Q2006</v>
      </c>
      <c r="F694" s="54">
        <f>+F693</f>
        <v>7.7366666666666653E-2</v>
      </c>
      <c r="J694" s="129" t="s">
        <v>83</v>
      </c>
    </row>
    <row r="695" spans="1:10">
      <c r="A695" s="44">
        <f t="shared" si="16"/>
        <v>39010</v>
      </c>
      <c r="B695" s="45">
        <v>39010</v>
      </c>
      <c r="C695" s="55">
        <v>8.2500000000000004E-2</v>
      </c>
      <c r="E695" s="2" t="str">
        <f t="shared" si="17"/>
        <v>4Q2006</v>
      </c>
      <c r="F695" s="54">
        <f>IF(COUNTIF(C691:C693,"&gt;0")&lt;3,"N/A",AVERAGE(C691:C693))</f>
        <v>8.1733333333333338E-2</v>
      </c>
      <c r="J695" s="129" t="s">
        <v>84</v>
      </c>
    </row>
    <row r="696" spans="1:10">
      <c r="A696" s="50">
        <f t="shared" si="16"/>
        <v>39041</v>
      </c>
      <c r="B696" s="51">
        <v>39041</v>
      </c>
      <c r="C696" s="55">
        <v>8.2500000000000004E-2</v>
      </c>
      <c r="E696" s="2" t="str">
        <f t="shared" si="17"/>
        <v>4Q2006</v>
      </c>
      <c r="F696" s="54">
        <f>+F695</f>
        <v>8.1733333333333338E-2</v>
      </c>
      <c r="J696" s="129" t="s">
        <v>85</v>
      </c>
    </row>
    <row r="697" spans="1:10">
      <c r="A697" s="44">
        <f t="shared" si="16"/>
        <v>39071</v>
      </c>
      <c r="B697" s="45">
        <v>39071</v>
      </c>
      <c r="C697" s="55">
        <v>8.2500000000000004E-2</v>
      </c>
      <c r="E697" s="2" t="str">
        <f t="shared" si="17"/>
        <v>4Q2006</v>
      </c>
      <c r="F697" s="54">
        <f>+F696</f>
        <v>8.1733333333333338E-2</v>
      </c>
      <c r="J697" s="129" t="s">
        <v>86</v>
      </c>
    </row>
    <row r="698" spans="1:10">
      <c r="A698" s="44">
        <f t="shared" si="16"/>
        <v>39102</v>
      </c>
      <c r="B698" s="45">
        <v>39102</v>
      </c>
      <c r="C698" s="55">
        <v>8.2500000000000004E-2</v>
      </c>
      <c r="E698" s="2" t="str">
        <f t="shared" si="17"/>
        <v>1Q2007</v>
      </c>
      <c r="F698" s="54">
        <f>IF(COUNTIF(C694:C696,"&gt;0")&lt;3,"N/A",AVERAGE(C694:C696))</f>
        <v>8.2500000000000004E-2</v>
      </c>
      <c r="H698" s="4">
        <v>39083</v>
      </c>
      <c r="J698" s="129" t="s">
        <v>87</v>
      </c>
    </row>
    <row r="699" spans="1:10">
      <c r="A699" s="50">
        <f t="shared" si="16"/>
        <v>39133</v>
      </c>
      <c r="B699" s="51">
        <v>39133</v>
      </c>
      <c r="C699" s="55">
        <v>8.2500000000000004E-2</v>
      </c>
      <c r="E699" s="2" t="str">
        <f t="shared" si="17"/>
        <v>1Q2007</v>
      </c>
      <c r="F699" s="54">
        <f>+F698</f>
        <v>8.2500000000000004E-2</v>
      </c>
      <c r="H699" s="4">
        <v>39114</v>
      </c>
      <c r="J699" s="129" t="s">
        <v>88</v>
      </c>
    </row>
    <row r="700" spans="1:10">
      <c r="A700" s="44">
        <f t="shared" si="16"/>
        <v>39161</v>
      </c>
      <c r="B700" s="45">
        <v>39161</v>
      </c>
      <c r="C700" s="55">
        <v>8.2500000000000004E-2</v>
      </c>
      <c r="E700" s="2" t="str">
        <f t="shared" si="17"/>
        <v>1Q2007</v>
      </c>
      <c r="F700" s="54">
        <f>+F699</f>
        <v>8.2500000000000004E-2</v>
      </c>
      <c r="H700" s="4">
        <v>39142</v>
      </c>
      <c r="I700" s="91">
        <f>AVERAGE(C688:C699)</f>
        <v>8.1025E-2</v>
      </c>
      <c r="J700" s="129" t="s">
        <v>89</v>
      </c>
    </row>
    <row r="701" spans="1:10">
      <c r="A701" s="44">
        <f t="shared" si="16"/>
        <v>39192</v>
      </c>
      <c r="B701" s="45">
        <v>39192</v>
      </c>
      <c r="C701" s="55">
        <v>8.2500000000000004E-2</v>
      </c>
      <c r="E701" s="2" t="str">
        <f t="shared" si="17"/>
        <v>2Q2007</v>
      </c>
      <c r="F701" s="54">
        <f>IF(COUNTIF(C697:C699,"&gt;0")&lt;3,"N/A",AVERAGE(C697:C699))</f>
        <v>8.2500000000000004E-2</v>
      </c>
      <c r="H701" s="4">
        <v>39173</v>
      </c>
      <c r="I701" s="91">
        <f t="shared" ref="I701:I714" si="19">AVERAGE(C689:C700)</f>
        <v>8.1625000000000017E-2</v>
      </c>
      <c r="J701" s="129" t="s">
        <v>90</v>
      </c>
    </row>
    <row r="702" spans="1:10">
      <c r="A702" s="50">
        <f t="shared" si="16"/>
        <v>39222</v>
      </c>
      <c r="B702" s="51">
        <v>39222</v>
      </c>
      <c r="C702" s="55">
        <v>8.2500000000000004E-2</v>
      </c>
      <c r="E702" s="2" t="str">
        <f t="shared" si="17"/>
        <v>2Q2007</v>
      </c>
      <c r="F702" s="54">
        <f>+F701</f>
        <v>8.2500000000000004E-2</v>
      </c>
      <c r="H702" s="4">
        <v>39203</v>
      </c>
      <c r="I702" s="91">
        <f t="shared" si="19"/>
        <v>8.2041666666666679E-2</v>
      </c>
      <c r="J702" s="129" t="s">
        <v>91</v>
      </c>
    </row>
    <row r="703" spans="1:10">
      <c r="A703" s="44">
        <f t="shared" si="16"/>
        <v>39253</v>
      </c>
      <c r="B703" s="45">
        <v>39253</v>
      </c>
      <c r="C703" s="74">
        <v>8.2500000000000004E-2</v>
      </c>
      <c r="E703" s="2" t="str">
        <f t="shared" si="17"/>
        <v>2Q2007</v>
      </c>
      <c r="F703" s="54">
        <f>+F702</f>
        <v>8.2500000000000004E-2</v>
      </c>
      <c r="H703" s="4">
        <v>39234</v>
      </c>
      <c r="I703" s="91">
        <f t="shared" si="19"/>
        <v>8.2308333333333344E-2</v>
      </c>
      <c r="J703" s="129" t="s">
        <v>92</v>
      </c>
    </row>
    <row r="704" spans="1:10">
      <c r="A704" s="44">
        <f t="shared" si="16"/>
        <v>39283</v>
      </c>
      <c r="B704" s="45">
        <v>39283</v>
      </c>
      <c r="C704" s="74">
        <v>8.2500000000000004E-2</v>
      </c>
      <c r="E704" s="2" t="str">
        <f t="shared" si="17"/>
        <v>3Q2007</v>
      </c>
      <c r="F704" s="54">
        <f>IF(COUNTIF(C700:C702,"&gt;0")&lt;3,"N/A",AVERAGE(C700:C702))</f>
        <v>8.2500000000000004E-2</v>
      </c>
      <c r="H704" s="4">
        <v>39264</v>
      </c>
      <c r="I704" s="91">
        <f t="shared" si="19"/>
        <v>8.2500000000000004E-2</v>
      </c>
      <c r="J704" s="129" t="s">
        <v>93</v>
      </c>
    </row>
    <row r="705" spans="1:10">
      <c r="A705" s="50">
        <f t="shared" si="16"/>
        <v>39314</v>
      </c>
      <c r="B705" s="51">
        <v>39314</v>
      </c>
      <c r="C705" s="74">
        <v>8.2500000000000004E-2</v>
      </c>
      <c r="E705" s="2" t="str">
        <f t="shared" si="17"/>
        <v>3Q2007</v>
      </c>
      <c r="F705" s="54">
        <f>+F704</f>
        <v>8.2500000000000004E-2</v>
      </c>
      <c r="H705" s="4">
        <v>39295</v>
      </c>
      <c r="I705" s="91">
        <f t="shared" si="19"/>
        <v>8.2500000000000004E-2</v>
      </c>
      <c r="J705" s="129" t="s">
        <v>94</v>
      </c>
    </row>
    <row r="706" spans="1:10">
      <c r="A706" s="44">
        <f t="shared" si="16"/>
        <v>39345</v>
      </c>
      <c r="B706" s="45">
        <v>39345</v>
      </c>
      <c r="C706" s="74">
        <v>8.0299999999999996E-2</v>
      </c>
      <c r="D706" s="53"/>
      <c r="E706" s="75" t="str">
        <f t="shared" si="17"/>
        <v>3Q2007</v>
      </c>
      <c r="F706" s="54">
        <f>+F705</f>
        <v>8.2500000000000004E-2</v>
      </c>
      <c r="G706" s="53"/>
      <c r="H706" s="4">
        <v>39326</v>
      </c>
      <c r="I706" s="91">
        <f t="shared" si="19"/>
        <v>8.2500000000000004E-2</v>
      </c>
      <c r="J706" s="129" t="s">
        <v>95</v>
      </c>
    </row>
    <row r="707" spans="1:10">
      <c r="A707" s="44">
        <f t="shared" si="16"/>
        <v>39375</v>
      </c>
      <c r="B707" s="45">
        <v>39375</v>
      </c>
      <c r="C707" s="74">
        <v>7.7399999999999997E-2</v>
      </c>
      <c r="D707" s="53"/>
      <c r="E707" s="75" t="str">
        <f t="shared" si="17"/>
        <v>4Q2007</v>
      </c>
      <c r="F707" s="54">
        <f>IF(COUNTIF(C703:C705,"&gt;0")&lt;3,"N/A",AVERAGE(C703:C705))</f>
        <v>8.2500000000000004E-2</v>
      </c>
      <c r="G707" s="53"/>
      <c r="H707" s="4">
        <v>39356</v>
      </c>
      <c r="I707" s="91">
        <f t="shared" si="19"/>
        <v>8.2316666666666677E-2</v>
      </c>
      <c r="J707" s="129" t="s">
        <v>96</v>
      </c>
    </row>
    <row r="708" spans="1:10">
      <c r="A708" s="50">
        <f t="shared" si="16"/>
        <v>39406</v>
      </c>
      <c r="B708" s="51">
        <v>39406</v>
      </c>
      <c r="C708" s="74">
        <v>7.4999999999999997E-2</v>
      </c>
      <c r="D708" s="53"/>
      <c r="E708" s="75" t="str">
        <f t="shared" si="17"/>
        <v>4Q2007</v>
      </c>
      <c r="F708" s="54">
        <f>+F707</f>
        <v>8.2500000000000004E-2</v>
      </c>
      <c r="G708" s="53"/>
      <c r="H708" s="4">
        <v>39387</v>
      </c>
      <c r="I708" s="91">
        <f>AVERAGE(C696:C707)</f>
        <v>8.1891666666666682E-2</v>
      </c>
      <c r="J708" s="129" t="s">
        <v>97</v>
      </c>
    </row>
    <row r="709" spans="1:10">
      <c r="A709" s="44">
        <f t="shared" ref="A709:A772" si="20">+B709</f>
        <v>39436</v>
      </c>
      <c r="B709" s="45">
        <v>39436</v>
      </c>
      <c r="C709" s="74">
        <v>7.3300000000000004E-2</v>
      </c>
      <c r="D709" s="53"/>
      <c r="E709" s="75" t="str">
        <f t="shared" si="17"/>
        <v>4Q2007</v>
      </c>
      <c r="F709" s="54">
        <f>+F708</f>
        <v>8.2500000000000004E-2</v>
      </c>
      <c r="G709" s="53"/>
      <c r="H709" s="4">
        <v>39417</v>
      </c>
      <c r="I709" s="91">
        <f t="shared" si="19"/>
        <v>8.1266666666666668E-2</v>
      </c>
      <c r="J709" s="129" t="s">
        <v>98</v>
      </c>
    </row>
    <row r="710" spans="1:10">
      <c r="A710" s="44">
        <f t="shared" si="20"/>
        <v>39467</v>
      </c>
      <c r="B710" s="45">
        <v>39467</v>
      </c>
      <c r="C710" s="74">
        <v>6.9800000000000001E-2</v>
      </c>
      <c r="D710" s="53"/>
      <c r="E710" s="75" t="str">
        <f t="shared" si="17"/>
        <v>1Q2008</v>
      </c>
      <c r="F710" s="54">
        <f>IF(COUNTIF(C706:C708,"&gt;0")&lt;3,"N/A",AVERAGE(C706:C708))</f>
        <v>7.7566666666666673E-2</v>
      </c>
      <c r="G710" s="53"/>
      <c r="H710" s="4">
        <v>39448</v>
      </c>
      <c r="I710" s="91">
        <f t="shared" si="19"/>
        <v>8.0500000000000002E-2</v>
      </c>
      <c r="J710" s="129" t="s">
        <v>99</v>
      </c>
    </row>
    <row r="711" spans="1:10">
      <c r="A711" s="50">
        <f t="shared" si="20"/>
        <v>39498</v>
      </c>
      <c r="B711" s="51">
        <v>39498</v>
      </c>
      <c r="C711" s="74">
        <v>0.06</v>
      </c>
      <c r="D711" s="53"/>
      <c r="E711" s="75" t="str">
        <f t="shared" si="17"/>
        <v>1Q2008</v>
      </c>
      <c r="F711" s="54">
        <f>+F710</f>
        <v>7.7566666666666673E-2</v>
      </c>
      <c r="G711" s="53"/>
      <c r="H711" s="4">
        <v>39479</v>
      </c>
      <c r="I711" s="91">
        <f t="shared" si="19"/>
        <v>7.9441666666666674E-2</v>
      </c>
      <c r="J711" s="129" t="s">
        <v>100</v>
      </c>
    </row>
    <row r="712" spans="1:10">
      <c r="A712" s="44">
        <f t="shared" si="20"/>
        <v>39527</v>
      </c>
      <c r="B712" s="45">
        <v>39527</v>
      </c>
      <c r="C712" s="74">
        <v>5.6599999999999998E-2</v>
      </c>
      <c r="D712" s="53"/>
      <c r="E712" s="75" t="str">
        <f t="shared" si="17"/>
        <v>1Q2008</v>
      </c>
      <c r="F712" s="54">
        <f>+F711</f>
        <v>7.7566666666666673E-2</v>
      </c>
      <c r="G712" s="53"/>
      <c r="H712" s="4">
        <v>39508</v>
      </c>
      <c r="I712" s="91">
        <f t="shared" si="19"/>
        <v>7.7566666666666673E-2</v>
      </c>
      <c r="J712" s="129" t="s">
        <v>101</v>
      </c>
    </row>
    <row r="713" spans="1:10">
      <c r="A713" s="44">
        <f t="shared" si="20"/>
        <v>39558</v>
      </c>
      <c r="B713" s="45">
        <v>39558</v>
      </c>
      <c r="C713" s="74">
        <v>5.2400000000000002E-2</v>
      </c>
      <c r="D713" s="53"/>
      <c r="E713" s="75" t="str">
        <f t="shared" si="17"/>
        <v>2Q2008</v>
      </c>
      <c r="F713" s="54">
        <f>IF(COUNTIF(C709:C711,"&gt;0")&lt;3,"N/A",AVERAGE(C709:C711))</f>
        <v>6.7699999999999996E-2</v>
      </c>
      <c r="G713" s="53"/>
      <c r="H713" s="4">
        <v>39539</v>
      </c>
      <c r="I713" s="91">
        <f t="shared" si="19"/>
        <v>7.5408333333333341E-2</v>
      </c>
      <c r="J713" s="129" t="s">
        <v>102</v>
      </c>
    </row>
    <row r="714" spans="1:10">
      <c r="A714" s="50">
        <f t="shared" si="20"/>
        <v>39588</v>
      </c>
      <c r="B714" s="51">
        <v>39588</v>
      </c>
      <c r="C714" s="74">
        <v>0.05</v>
      </c>
      <c r="D714" s="53"/>
      <c r="E714" s="75" t="str">
        <f t="shared" si="17"/>
        <v>2Q2008</v>
      </c>
      <c r="F714" s="54">
        <f>+F713</f>
        <v>6.7699999999999996E-2</v>
      </c>
      <c r="G714" s="53"/>
      <c r="H714" s="4">
        <v>39569</v>
      </c>
      <c r="I714" s="91">
        <f t="shared" si="19"/>
        <v>7.2900000000000006E-2</v>
      </c>
      <c r="J714" s="132" t="s">
        <v>107</v>
      </c>
    </row>
    <row r="715" spans="1:10">
      <c r="A715" s="44">
        <f t="shared" si="20"/>
        <v>39619</v>
      </c>
      <c r="B715" s="45">
        <v>39619</v>
      </c>
      <c r="C715" s="74">
        <v>0.05</v>
      </c>
      <c r="D715" s="53"/>
      <c r="E715" s="75" t="str">
        <f t="shared" ref="E715:E778" si="21">IF(MONTH(B715)&lt;4,"1",IF(MONTH(B715)&lt;7,"2",IF(MONTH(B715)&lt;10,"3","4")))&amp;"Q"&amp;YEAR(B715)</f>
        <v>2Q2008</v>
      </c>
      <c r="F715" s="54">
        <f>+F714</f>
        <v>6.7699999999999996E-2</v>
      </c>
      <c r="G715" s="53"/>
      <c r="H715" s="4">
        <v>39600</v>
      </c>
      <c r="I715" s="91">
        <f t="shared" ref="I715:I727" si="22">AVERAGE(C703:C714)</f>
        <v>7.0191666666666666E-2</v>
      </c>
      <c r="J715" s="129" t="s">
        <v>131</v>
      </c>
    </row>
    <row r="716" spans="1:10">
      <c r="A716" s="44">
        <f t="shared" si="20"/>
        <v>39649</v>
      </c>
      <c r="B716" s="45">
        <v>39649</v>
      </c>
      <c r="C716" s="74">
        <v>0.05</v>
      </c>
      <c r="D716" s="53"/>
      <c r="E716" s="75" t="str">
        <f t="shared" si="21"/>
        <v>3Q2008</v>
      </c>
      <c r="F716" s="54">
        <f>IF(COUNTIF(C712:C714,"&gt;0")&lt;3,"N/A",AVERAGE(C712:C714))</f>
        <v>5.2999999999999999E-2</v>
      </c>
      <c r="G716" s="53"/>
      <c r="H716" s="4">
        <v>39630</v>
      </c>
      <c r="I716" s="91">
        <f t="shared" si="22"/>
        <v>6.748333333333334E-2</v>
      </c>
      <c r="J716" s="129" t="s">
        <v>132</v>
      </c>
    </row>
    <row r="717" spans="1:10">
      <c r="A717" s="50">
        <f t="shared" si="20"/>
        <v>39680</v>
      </c>
      <c r="B717" s="51">
        <v>39680</v>
      </c>
      <c r="C717" s="55">
        <v>0.05</v>
      </c>
      <c r="E717" s="2" t="str">
        <f t="shared" si="21"/>
        <v>3Q2008</v>
      </c>
      <c r="F717" s="54">
        <f>+F716</f>
        <v>5.2999999999999999E-2</v>
      </c>
      <c r="H717" s="4">
        <v>39661</v>
      </c>
      <c r="I717" s="91">
        <f t="shared" si="22"/>
        <v>6.4775000000000013E-2</v>
      </c>
      <c r="J717" s="129" t="s">
        <v>133</v>
      </c>
    </row>
    <row r="718" spans="1:10">
      <c r="A718" s="44">
        <f t="shared" si="20"/>
        <v>39711</v>
      </c>
      <c r="B718" s="45">
        <v>39711</v>
      </c>
      <c r="C718" s="55">
        <v>0.05</v>
      </c>
      <c r="E718" s="2" t="str">
        <f t="shared" si="21"/>
        <v>3Q2008</v>
      </c>
      <c r="F718" s="54">
        <f>+F717</f>
        <v>5.2999999999999999E-2</v>
      </c>
      <c r="H718" s="4">
        <v>39692</v>
      </c>
      <c r="I718" s="91">
        <f t="shared" si="22"/>
        <v>6.206666666666668E-2</v>
      </c>
      <c r="J718" s="129" t="s">
        <v>134</v>
      </c>
    </row>
    <row r="719" spans="1:10">
      <c r="A719" s="44">
        <f t="shared" si="20"/>
        <v>39741</v>
      </c>
      <c r="B719" s="45">
        <v>39741</v>
      </c>
      <c r="C719" s="55">
        <f t="shared" ref="C719:C750" si="23">VALUE(RIGHT(J719,5))/100</f>
        <v>4.5599999999999995E-2</v>
      </c>
      <c r="E719" s="2" t="str">
        <f t="shared" si="21"/>
        <v>4Q2008</v>
      </c>
      <c r="F719" s="54">
        <f>IF(COUNTIF(C715:C717,"&gt;0")&lt;3,"N/A",AVERAGE(C715:C717))</f>
        <v>5.000000000000001E-2</v>
      </c>
      <c r="H719" s="4">
        <v>39722</v>
      </c>
      <c r="I719" s="91">
        <f t="shared" si="22"/>
        <v>5.954166666666668E-2</v>
      </c>
      <c r="J719" s="129" t="s">
        <v>135</v>
      </c>
    </row>
    <row r="720" spans="1:10">
      <c r="A720" s="50">
        <f t="shared" si="20"/>
        <v>39772</v>
      </c>
      <c r="B720" s="51">
        <v>39772</v>
      </c>
      <c r="C720" s="55">
        <f t="shared" si="23"/>
        <v>0.04</v>
      </c>
      <c r="E720" s="2" t="str">
        <f t="shared" si="21"/>
        <v>4Q2008</v>
      </c>
      <c r="F720" s="54">
        <f>+F719</f>
        <v>5.000000000000001E-2</v>
      </c>
      <c r="H720" s="4">
        <v>39753</v>
      </c>
      <c r="I720" s="91">
        <f t="shared" si="22"/>
        <v>5.6891666666666674E-2</v>
      </c>
      <c r="J720" s="129" t="s">
        <v>136</v>
      </c>
    </row>
    <row r="721" spans="1:10">
      <c r="A721" s="44">
        <f t="shared" si="20"/>
        <v>39802</v>
      </c>
      <c r="B721" s="45">
        <v>39802</v>
      </c>
      <c r="C721" s="55">
        <f t="shared" si="23"/>
        <v>3.61E-2</v>
      </c>
      <c r="E721" s="2" t="str">
        <f t="shared" si="21"/>
        <v>4Q2008</v>
      </c>
      <c r="F721" s="54">
        <f>+F720</f>
        <v>5.000000000000001E-2</v>
      </c>
      <c r="H721" s="4">
        <v>39783</v>
      </c>
      <c r="I721" s="91">
        <f t="shared" si="22"/>
        <v>5.3975000000000002E-2</v>
      </c>
      <c r="J721" s="129" t="s">
        <v>137</v>
      </c>
    </row>
    <row r="722" spans="1:10">
      <c r="A722" s="44">
        <f t="shared" si="20"/>
        <v>39833</v>
      </c>
      <c r="B722" s="45">
        <v>39833</v>
      </c>
      <c r="C722" s="55">
        <f t="shared" si="23"/>
        <v>3.2500000000000001E-2</v>
      </c>
      <c r="E722" s="2" t="str">
        <f t="shared" si="21"/>
        <v>1Q2009</v>
      </c>
      <c r="F722" s="54">
        <f>IF(COUNTIF(C718:C720,"&gt;0")&lt;3,"N/A",AVERAGE(C718:C720))</f>
        <v>4.5199999999999997E-2</v>
      </c>
      <c r="H722" s="4">
        <v>39814</v>
      </c>
      <c r="I722" s="91">
        <f t="shared" si="22"/>
        <v>5.0875000000000004E-2</v>
      </c>
      <c r="J722" s="129" t="s">
        <v>138</v>
      </c>
    </row>
    <row r="723" spans="1:10">
      <c r="A723" s="50">
        <f t="shared" si="20"/>
        <v>39864</v>
      </c>
      <c r="B723" s="51">
        <v>39864</v>
      </c>
      <c r="C723" s="55">
        <f t="shared" si="23"/>
        <v>3.2500000000000001E-2</v>
      </c>
      <c r="E723" s="2" t="str">
        <f t="shared" si="21"/>
        <v>1Q2009</v>
      </c>
      <c r="F723" s="54">
        <f>+F722</f>
        <v>4.5199999999999997E-2</v>
      </c>
      <c r="H723" s="4">
        <v>39845</v>
      </c>
      <c r="I723" s="91">
        <f t="shared" si="22"/>
        <v>4.7766666666666659E-2</v>
      </c>
      <c r="J723" s="129" t="s">
        <v>139</v>
      </c>
    </row>
    <row r="724" spans="1:10">
      <c r="A724" s="44">
        <f t="shared" si="20"/>
        <v>39892</v>
      </c>
      <c r="B724" s="45">
        <v>39892</v>
      </c>
      <c r="C724" s="55">
        <f t="shared" si="23"/>
        <v>3.2500000000000001E-2</v>
      </c>
      <c r="E724" s="2" t="str">
        <f t="shared" si="21"/>
        <v>1Q2009</v>
      </c>
      <c r="F724" s="54">
        <f>+F723</f>
        <v>4.5199999999999997E-2</v>
      </c>
      <c r="H724" s="4">
        <v>39873</v>
      </c>
      <c r="I724" s="91">
        <f t="shared" si="22"/>
        <v>4.5474999999999995E-2</v>
      </c>
      <c r="J724" s="129" t="s">
        <v>140</v>
      </c>
    </row>
    <row r="725" spans="1:10">
      <c r="A725" s="44">
        <f t="shared" si="20"/>
        <v>39923</v>
      </c>
      <c r="B725" s="45">
        <v>39923</v>
      </c>
      <c r="C725" s="55">
        <f t="shared" si="23"/>
        <v>3.2500000000000001E-2</v>
      </c>
      <c r="E725" s="2" t="str">
        <f t="shared" si="21"/>
        <v>2Q2009</v>
      </c>
      <c r="F725" s="54">
        <f>IF(COUNTIF(C721:C723,"&gt;0")&lt;3,"N/A",AVERAGE(C721:C723))</f>
        <v>3.3700000000000001E-2</v>
      </c>
      <c r="H725" s="4">
        <v>39904</v>
      </c>
      <c r="I725" s="91">
        <f t="shared" si="22"/>
        <v>4.346666666666666E-2</v>
      </c>
      <c r="J725" s="129" t="s">
        <v>141</v>
      </c>
    </row>
    <row r="726" spans="1:10">
      <c r="A726" s="50">
        <f t="shared" si="20"/>
        <v>39953</v>
      </c>
      <c r="B726" s="51">
        <v>39953</v>
      </c>
      <c r="C726" s="55">
        <f t="shared" si="23"/>
        <v>3.2500000000000001E-2</v>
      </c>
      <c r="E726" s="2" t="str">
        <f t="shared" si="21"/>
        <v>2Q2009</v>
      </c>
      <c r="F726" s="54">
        <f>+F725</f>
        <v>3.3700000000000001E-2</v>
      </c>
      <c r="H726" s="4">
        <v>39934</v>
      </c>
      <c r="I726" s="91">
        <f t="shared" si="22"/>
        <v>4.1808333333333329E-2</v>
      </c>
      <c r="J726" s="129" t="s">
        <v>146</v>
      </c>
    </row>
    <row r="727" spans="1:10">
      <c r="A727" s="44">
        <f t="shared" si="20"/>
        <v>39984</v>
      </c>
      <c r="B727" s="45">
        <v>39984</v>
      </c>
      <c r="C727" s="55">
        <f t="shared" si="23"/>
        <v>3.2500000000000001E-2</v>
      </c>
      <c r="E727" s="2" t="str">
        <f t="shared" si="21"/>
        <v>2Q2009</v>
      </c>
      <c r="F727" s="54">
        <f>+F726</f>
        <v>3.3700000000000001E-2</v>
      </c>
      <c r="H727" s="4">
        <v>39965</v>
      </c>
      <c r="I727" s="91">
        <f t="shared" si="22"/>
        <v>4.0349999999999997E-2</v>
      </c>
      <c r="J727" s="129" t="s">
        <v>147</v>
      </c>
    </row>
    <row r="728" spans="1:10">
      <c r="A728" s="44">
        <f t="shared" si="20"/>
        <v>40014</v>
      </c>
      <c r="B728" s="45">
        <v>40014</v>
      </c>
      <c r="C728" s="55">
        <f t="shared" si="23"/>
        <v>3.2500000000000001E-2</v>
      </c>
      <c r="E728" s="2" t="str">
        <f t="shared" si="21"/>
        <v>3Q2009</v>
      </c>
      <c r="F728" s="54">
        <f>IF(COUNTIF(C724:C726,"&gt;0")&lt;3,"N/A",AVERAGE(C724:C726))</f>
        <v>3.2500000000000001E-2</v>
      </c>
      <c r="H728" s="4">
        <v>39995</v>
      </c>
      <c r="I728" s="91">
        <f>AVERAGE(C716:C727)</f>
        <v>3.8891666666666658E-2</v>
      </c>
      <c r="J728" s="129" t="s">
        <v>148</v>
      </c>
    </row>
    <row r="729" spans="1:10">
      <c r="A729" s="50">
        <f t="shared" si="20"/>
        <v>40045</v>
      </c>
      <c r="B729" s="51">
        <v>40045</v>
      </c>
      <c r="C729" s="55">
        <f t="shared" si="23"/>
        <v>3.2500000000000001E-2</v>
      </c>
      <c r="E729" s="2" t="str">
        <f t="shared" si="21"/>
        <v>3Q2009</v>
      </c>
      <c r="F729" s="54">
        <f>+F728</f>
        <v>3.2500000000000001E-2</v>
      </c>
      <c r="H729" s="4">
        <v>40026</v>
      </c>
      <c r="I729" s="91">
        <f t="shared" ref="I729:I792" si="24">AVERAGE(C717:C728)</f>
        <v>3.7433333333333318E-2</v>
      </c>
      <c r="J729" s="129" t="s">
        <v>149</v>
      </c>
    </row>
    <row r="730" spans="1:10">
      <c r="A730" s="44">
        <f t="shared" si="20"/>
        <v>40076</v>
      </c>
      <c r="B730" s="45">
        <v>40076</v>
      </c>
      <c r="C730" s="55">
        <f t="shared" si="23"/>
        <v>3.2500000000000001E-2</v>
      </c>
      <c r="E730" s="2" t="str">
        <f t="shared" si="21"/>
        <v>3Q2009</v>
      </c>
      <c r="F730" s="54">
        <f>+F729</f>
        <v>3.2500000000000001E-2</v>
      </c>
      <c r="H730" s="4">
        <v>40057</v>
      </c>
      <c r="I730" s="91">
        <f t="shared" si="24"/>
        <v>3.5974999999999986E-2</v>
      </c>
      <c r="J730" s="129" t="s">
        <v>150</v>
      </c>
    </row>
    <row r="731" spans="1:10">
      <c r="A731" s="44">
        <f t="shared" si="20"/>
        <v>40106</v>
      </c>
      <c r="B731" s="45">
        <v>40106</v>
      </c>
      <c r="C731" s="55">
        <f t="shared" si="23"/>
        <v>3.2500000000000001E-2</v>
      </c>
      <c r="E731" s="2" t="str">
        <f t="shared" si="21"/>
        <v>4Q2009</v>
      </c>
      <c r="F731" s="54">
        <f>IF(COUNTIF(C727:C729,"&gt;0")&lt;3,"N/A",AVERAGE(C727:C729))</f>
        <v>3.2500000000000001E-2</v>
      </c>
      <c r="H731" s="4">
        <v>40087</v>
      </c>
      <c r="I731" s="91">
        <f t="shared" si="24"/>
        <v>3.4516666666666661E-2</v>
      </c>
      <c r="J731" s="129" t="s">
        <v>151</v>
      </c>
    </row>
    <row r="732" spans="1:10">
      <c r="A732" s="50">
        <f t="shared" si="20"/>
        <v>40137</v>
      </c>
      <c r="B732" s="51">
        <v>40137</v>
      </c>
      <c r="C732" s="55">
        <f t="shared" si="23"/>
        <v>3.2500000000000001E-2</v>
      </c>
      <c r="E732" s="2" t="str">
        <f t="shared" si="21"/>
        <v>4Q2009</v>
      </c>
      <c r="F732" s="54">
        <f>+F731</f>
        <v>3.2500000000000001E-2</v>
      </c>
      <c r="H732" s="4">
        <v>40118</v>
      </c>
      <c r="I732" s="91">
        <f t="shared" si="24"/>
        <v>3.3424999999999989E-2</v>
      </c>
      <c r="J732" s="129" t="s">
        <v>152</v>
      </c>
    </row>
    <row r="733" spans="1:10">
      <c r="A733" s="44">
        <f t="shared" si="20"/>
        <v>40167</v>
      </c>
      <c r="B733" s="45">
        <v>40167</v>
      </c>
      <c r="C733" s="55">
        <f t="shared" si="23"/>
        <v>3.2500000000000001E-2</v>
      </c>
      <c r="E733" s="2" t="str">
        <f t="shared" si="21"/>
        <v>4Q2009</v>
      </c>
      <c r="F733" s="54">
        <f>+F732</f>
        <v>3.2500000000000001E-2</v>
      </c>
      <c r="H733" s="4">
        <v>40148</v>
      </c>
      <c r="I733" s="91">
        <f t="shared" si="24"/>
        <v>3.2799999999999996E-2</v>
      </c>
      <c r="J733" s="129" t="s">
        <v>153</v>
      </c>
    </row>
    <row r="734" spans="1:10">
      <c r="A734" s="44">
        <f t="shared" si="20"/>
        <v>40198</v>
      </c>
      <c r="B734" s="45">
        <v>40198</v>
      </c>
      <c r="C734" s="55">
        <f t="shared" si="23"/>
        <v>3.2500000000000001E-2</v>
      </c>
      <c r="E734" s="2" t="str">
        <f t="shared" si="21"/>
        <v>1Q2010</v>
      </c>
      <c r="F734" s="54">
        <f>IF(COUNTIF(C730:C732,"&gt;0")&lt;3,"N/A",AVERAGE(C730:C732))</f>
        <v>3.2500000000000001E-2</v>
      </c>
      <c r="H734" s="4">
        <v>40179</v>
      </c>
      <c r="I734" s="91">
        <f t="shared" si="24"/>
        <v>3.2499999999999994E-2</v>
      </c>
      <c r="J734" s="129" t="s">
        <v>154</v>
      </c>
    </row>
    <row r="735" spans="1:10">
      <c r="A735" s="50">
        <f t="shared" si="20"/>
        <v>40229</v>
      </c>
      <c r="B735" s="51">
        <v>40229</v>
      </c>
      <c r="C735" s="55">
        <f t="shared" si="23"/>
        <v>3.2500000000000001E-2</v>
      </c>
      <c r="E735" s="2" t="str">
        <f t="shared" si="21"/>
        <v>1Q2010</v>
      </c>
      <c r="F735" s="54">
        <f>+F734</f>
        <v>3.2500000000000001E-2</v>
      </c>
      <c r="H735" s="4">
        <v>40210</v>
      </c>
      <c r="I735" s="91">
        <f t="shared" si="24"/>
        <v>3.2499999999999994E-2</v>
      </c>
      <c r="J735" s="129" t="s">
        <v>155</v>
      </c>
    </row>
    <row r="736" spans="1:10">
      <c r="A736" s="44">
        <f t="shared" si="20"/>
        <v>40257</v>
      </c>
      <c r="B736" s="45">
        <v>40257</v>
      </c>
      <c r="C736" s="55">
        <f t="shared" si="23"/>
        <v>3.2500000000000001E-2</v>
      </c>
      <c r="E736" s="2" t="str">
        <f t="shared" si="21"/>
        <v>1Q2010</v>
      </c>
      <c r="F736" s="54">
        <f>+F735</f>
        <v>3.2500000000000001E-2</v>
      </c>
      <c r="H736" s="4">
        <v>40238</v>
      </c>
      <c r="I736" s="91">
        <f t="shared" si="24"/>
        <v>3.2499999999999994E-2</v>
      </c>
      <c r="J736" s="129" t="s">
        <v>156</v>
      </c>
    </row>
    <row r="737" spans="1:16">
      <c r="A737" s="44">
        <f t="shared" si="20"/>
        <v>40288</v>
      </c>
      <c r="B737" s="45">
        <v>40288</v>
      </c>
      <c r="C737" s="55">
        <f t="shared" si="23"/>
        <v>3.2500000000000001E-2</v>
      </c>
      <c r="E737" s="2" t="str">
        <f t="shared" si="21"/>
        <v>2Q2010</v>
      </c>
      <c r="F737" s="54">
        <f>IF(COUNTIF(C733:C735,"&gt;0")&lt;3,"N/A",AVERAGE(C733:C735))</f>
        <v>3.2500000000000001E-2</v>
      </c>
      <c r="H737" s="4">
        <v>40269</v>
      </c>
      <c r="I737" s="91">
        <f t="shared" si="24"/>
        <v>3.2499999999999994E-2</v>
      </c>
      <c r="J737" s="129" t="s">
        <v>157</v>
      </c>
    </row>
    <row r="738" spans="1:16">
      <c r="A738" s="50">
        <f t="shared" si="20"/>
        <v>40318</v>
      </c>
      <c r="B738" s="51">
        <v>40318</v>
      </c>
      <c r="C738" s="55">
        <f t="shared" si="23"/>
        <v>3.2500000000000001E-2</v>
      </c>
      <c r="E738" s="2" t="str">
        <f t="shared" si="21"/>
        <v>2Q2010</v>
      </c>
      <c r="F738" s="54">
        <f>+F737</f>
        <v>3.2500000000000001E-2</v>
      </c>
      <c r="H738" s="4">
        <v>40299</v>
      </c>
      <c r="I738" s="91">
        <f t="shared" si="24"/>
        <v>3.2499999999999994E-2</v>
      </c>
      <c r="J738" s="129" t="s">
        <v>158</v>
      </c>
    </row>
    <row r="739" spans="1:16">
      <c r="A739" s="44">
        <f t="shared" si="20"/>
        <v>40349</v>
      </c>
      <c r="B739" s="45">
        <v>40349</v>
      </c>
      <c r="C739" s="55">
        <f t="shared" si="23"/>
        <v>3.2500000000000001E-2</v>
      </c>
      <c r="E739" s="2" t="str">
        <f t="shared" si="21"/>
        <v>2Q2010</v>
      </c>
      <c r="F739" s="54">
        <f>+F738</f>
        <v>3.2500000000000001E-2</v>
      </c>
      <c r="H739" s="4">
        <v>40330</v>
      </c>
      <c r="I739" s="91">
        <f t="shared" si="24"/>
        <v>3.2499999999999994E-2</v>
      </c>
      <c r="J739" s="129" t="s">
        <v>159</v>
      </c>
    </row>
    <row r="740" spans="1:16">
      <c r="A740" s="44">
        <f t="shared" si="20"/>
        <v>40379</v>
      </c>
      <c r="B740" s="45">
        <v>40379</v>
      </c>
      <c r="C740" s="55">
        <f t="shared" si="23"/>
        <v>3.2500000000000001E-2</v>
      </c>
      <c r="E740" s="2" t="str">
        <f t="shared" si="21"/>
        <v>3Q2010</v>
      </c>
      <c r="F740" s="54">
        <f>IF(COUNTIF(C736:C738,"&gt;0")&lt;3,"N/A",AVERAGE(C736:C738))</f>
        <v>3.2500000000000001E-2</v>
      </c>
      <c r="H740" s="4">
        <v>40360</v>
      </c>
      <c r="I740" s="91">
        <f t="shared" si="24"/>
        <v>3.2499999999999994E-2</v>
      </c>
      <c r="J740" s="129" t="s">
        <v>160</v>
      </c>
    </row>
    <row r="741" spans="1:16">
      <c r="A741" s="50">
        <f t="shared" si="20"/>
        <v>40410</v>
      </c>
      <c r="B741" s="51">
        <v>40410</v>
      </c>
      <c r="C741" s="55">
        <f t="shared" si="23"/>
        <v>3.2500000000000001E-2</v>
      </c>
      <c r="E741" s="2" t="str">
        <f t="shared" si="21"/>
        <v>3Q2010</v>
      </c>
      <c r="F741" s="54">
        <f>+F740</f>
        <v>3.2500000000000001E-2</v>
      </c>
      <c r="H741" s="4">
        <v>40391</v>
      </c>
      <c r="I741" s="91">
        <f t="shared" si="24"/>
        <v>3.2499999999999994E-2</v>
      </c>
      <c r="J741" s="129" t="s">
        <v>161</v>
      </c>
    </row>
    <row r="742" spans="1:16">
      <c r="A742" s="44">
        <f t="shared" si="20"/>
        <v>40441</v>
      </c>
      <c r="B742" s="45">
        <v>40441</v>
      </c>
      <c r="C742" s="55">
        <f t="shared" si="23"/>
        <v>3.2500000000000001E-2</v>
      </c>
      <c r="E742" s="2" t="str">
        <f t="shared" si="21"/>
        <v>3Q2010</v>
      </c>
      <c r="F742" s="54">
        <f>+F741</f>
        <v>3.2500000000000001E-2</v>
      </c>
      <c r="H742" s="4">
        <v>40422</v>
      </c>
      <c r="I742" s="91">
        <f t="shared" si="24"/>
        <v>3.2499999999999994E-2</v>
      </c>
      <c r="J742" s="129" t="s">
        <v>162</v>
      </c>
    </row>
    <row r="743" spans="1:16">
      <c r="A743" s="44">
        <f t="shared" si="20"/>
        <v>40471</v>
      </c>
      <c r="B743" s="45">
        <v>40471</v>
      </c>
      <c r="C743" s="55">
        <f t="shared" si="23"/>
        <v>3.2500000000000001E-2</v>
      </c>
      <c r="E743" s="2" t="str">
        <f t="shared" si="21"/>
        <v>4Q2010</v>
      </c>
      <c r="F743" s="54">
        <f>IF(COUNTIF(C739:C741,"&gt;0")&lt;3,"N/A",AVERAGE(C739:C741))</f>
        <v>3.2500000000000001E-2</v>
      </c>
      <c r="H743" s="4">
        <v>40452</v>
      </c>
      <c r="I743" s="91">
        <f t="shared" si="24"/>
        <v>3.2499999999999994E-2</v>
      </c>
      <c r="J743" s="129" t="s">
        <v>163</v>
      </c>
    </row>
    <row r="744" spans="1:16">
      <c r="A744" s="50">
        <f t="shared" si="20"/>
        <v>40502</v>
      </c>
      <c r="B744" s="51">
        <v>40502</v>
      </c>
      <c r="C744" s="55">
        <f t="shared" si="23"/>
        <v>3.2500000000000001E-2</v>
      </c>
      <c r="E744" s="2" t="str">
        <f t="shared" si="21"/>
        <v>4Q2010</v>
      </c>
      <c r="F744" s="54">
        <f>+F743</f>
        <v>3.2500000000000001E-2</v>
      </c>
      <c r="H744" s="4">
        <v>40483</v>
      </c>
      <c r="I744" s="91">
        <f t="shared" si="24"/>
        <v>3.2499999999999994E-2</v>
      </c>
      <c r="J744" s="129" t="s">
        <v>164</v>
      </c>
    </row>
    <row r="745" spans="1:16">
      <c r="A745" s="44">
        <f t="shared" si="20"/>
        <v>40532</v>
      </c>
      <c r="B745" s="45">
        <v>40532</v>
      </c>
      <c r="C745" s="55">
        <f t="shared" si="23"/>
        <v>3.2500000000000001E-2</v>
      </c>
      <c r="E745" s="2" t="str">
        <f t="shared" si="21"/>
        <v>4Q2010</v>
      </c>
      <c r="F745" s="54">
        <f>+F744</f>
        <v>3.2500000000000001E-2</v>
      </c>
      <c r="H745" s="4">
        <v>40513</v>
      </c>
      <c r="I745" s="91">
        <f t="shared" si="24"/>
        <v>3.2499999999999994E-2</v>
      </c>
      <c r="J745" s="129" t="s">
        <v>165</v>
      </c>
    </row>
    <row r="746" spans="1:16">
      <c r="A746" s="44">
        <f t="shared" si="20"/>
        <v>40563</v>
      </c>
      <c r="B746" s="45">
        <v>40563</v>
      </c>
      <c r="C746" s="55">
        <f t="shared" si="23"/>
        <v>3.2500000000000001E-2</v>
      </c>
      <c r="E746" s="2" t="str">
        <f t="shared" si="21"/>
        <v>1Q2011</v>
      </c>
      <c r="F746" s="54">
        <f>IF(COUNTIF(C742:C744,"&gt;0")&lt;3,"N/A",AVERAGE(C742:C744))</f>
        <v>3.2500000000000001E-2</v>
      </c>
      <c r="H746" s="4">
        <v>40544</v>
      </c>
      <c r="I746" s="91">
        <f t="shared" si="24"/>
        <v>3.2499999999999994E-2</v>
      </c>
      <c r="J746" s="129" t="s">
        <v>166</v>
      </c>
    </row>
    <row r="747" spans="1:16">
      <c r="A747" s="50">
        <f t="shared" si="20"/>
        <v>40594</v>
      </c>
      <c r="B747" s="51">
        <v>40594</v>
      </c>
      <c r="C747" s="55">
        <f t="shared" si="23"/>
        <v>3.2500000000000001E-2</v>
      </c>
      <c r="E747" s="2" t="str">
        <f t="shared" si="21"/>
        <v>1Q2011</v>
      </c>
      <c r="F747" s="54">
        <f>+F746</f>
        <v>3.2500000000000001E-2</v>
      </c>
      <c r="H747" s="4">
        <v>40575</v>
      </c>
      <c r="I747" s="91">
        <f t="shared" si="24"/>
        <v>3.2499999999999994E-2</v>
      </c>
      <c r="J747" s="136" t="s">
        <v>167</v>
      </c>
    </row>
    <row r="748" spans="1:16">
      <c r="A748" s="44">
        <f t="shared" si="20"/>
        <v>40622</v>
      </c>
      <c r="B748" s="45">
        <v>40622</v>
      </c>
      <c r="C748" s="137">
        <f t="shared" si="23"/>
        <v>3.2500000000000001E-2</v>
      </c>
      <c r="D748" s="53"/>
      <c r="E748" s="2" t="str">
        <f t="shared" si="21"/>
        <v>1Q2011</v>
      </c>
      <c r="F748" s="54">
        <f>+F747</f>
        <v>3.2500000000000001E-2</v>
      </c>
      <c r="H748" s="4">
        <v>40603</v>
      </c>
      <c r="I748" s="91">
        <f t="shared" si="24"/>
        <v>3.2499999999999994E-2</v>
      </c>
      <c r="J748" s="136" t="s">
        <v>168</v>
      </c>
    </row>
    <row r="749" spans="1:16">
      <c r="A749" s="44">
        <f t="shared" si="20"/>
        <v>40653</v>
      </c>
      <c r="B749" s="45">
        <v>40653</v>
      </c>
      <c r="C749" s="137">
        <f t="shared" si="23"/>
        <v>3.2500000000000001E-2</v>
      </c>
      <c r="D749" s="53"/>
      <c r="E749" s="2" t="str">
        <f t="shared" si="21"/>
        <v>2Q2011</v>
      </c>
      <c r="F749" s="54">
        <f>IF(COUNTIF(C745:C747,"&gt;0")&lt;3,"N/A",AVERAGE(C745:C747))</f>
        <v>3.2500000000000001E-2</v>
      </c>
      <c r="H749" s="4">
        <v>40634</v>
      </c>
      <c r="I749" s="91">
        <f t="shared" si="24"/>
        <v>3.2499999999999994E-2</v>
      </c>
      <c r="J749" s="136" t="s">
        <v>169</v>
      </c>
    </row>
    <row r="750" spans="1:16">
      <c r="A750" s="50">
        <f t="shared" si="20"/>
        <v>40683</v>
      </c>
      <c r="B750" s="51">
        <v>40683</v>
      </c>
      <c r="C750" s="137">
        <f t="shared" si="23"/>
        <v>3.2500000000000001E-2</v>
      </c>
      <c r="D750" s="53"/>
      <c r="E750" s="2" t="str">
        <f t="shared" si="21"/>
        <v>2Q2011</v>
      </c>
      <c r="F750" s="54">
        <f>+F749</f>
        <v>3.2500000000000001E-2</v>
      </c>
      <c r="H750" s="4">
        <v>40664</v>
      </c>
      <c r="I750" s="91">
        <f t="shared" si="24"/>
        <v>3.2499999999999994E-2</v>
      </c>
      <c r="J750" s="136" t="s">
        <v>170</v>
      </c>
      <c r="L750" s="53"/>
      <c r="M750" s="53"/>
      <c r="N750" s="53"/>
      <c r="O750" s="53"/>
      <c r="P750" s="53"/>
    </row>
    <row r="751" spans="1:16">
      <c r="A751" s="44">
        <f t="shared" si="20"/>
        <v>40714</v>
      </c>
      <c r="B751" s="45">
        <v>40714</v>
      </c>
      <c r="C751" s="74">
        <f t="shared" ref="C751:C817" si="25">+C750</f>
        <v>3.2500000000000001E-2</v>
      </c>
      <c r="E751" s="2" t="str">
        <f t="shared" si="21"/>
        <v>2Q2011</v>
      </c>
      <c r="F751" s="54">
        <f>+F750</f>
        <v>3.2500000000000001E-2</v>
      </c>
      <c r="H751" s="4">
        <v>40695</v>
      </c>
      <c r="I751" s="91">
        <f t="shared" si="24"/>
        <v>3.2499999999999994E-2</v>
      </c>
      <c r="J751" s="136" t="s">
        <v>171</v>
      </c>
    </row>
    <row r="752" spans="1:16">
      <c r="A752" s="44">
        <f t="shared" si="20"/>
        <v>40744</v>
      </c>
      <c r="B752" s="45">
        <v>40744</v>
      </c>
      <c r="C752" s="74">
        <f t="shared" si="25"/>
        <v>3.2500000000000001E-2</v>
      </c>
      <c r="E752" s="2" t="str">
        <f t="shared" si="21"/>
        <v>3Q2011</v>
      </c>
      <c r="F752" s="54">
        <f>IF(COUNTIF(C748:C750,"&gt;0")&lt;3,"N/A",AVERAGE(C748:C750))</f>
        <v>3.2500000000000001E-2</v>
      </c>
      <c r="H752" s="4">
        <v>40725</v>
      </c>
      <c r="I752" s="91">
        <f t="shared" si="24"/>
        <v>3.2499999999999994E-2</v>
      </c>
      <c r="J752" s="136" t="s">
        <v>172</v>
      </c>
    </row>
    <row r="753" spans="1:12">
      <c r="A753" s="50">
        <f t="shared" si="20"/>
        <v>40775</v>
      </c>
      <c r="B753" s="51">
        <v>40775</v>
      </c>
      <c r="C753" s="74">
        <f t="shared" si="25"/>
        <v>3.2500000000000001E-2</v>
      </c>
      <c r="E753" s="2" t="str">
        <f t="shared" si="21"/>
        <v>3Q2011</v>
      </c>
      <c r="F753" s="54">
        <f>+F752</f>
        <v>3.2500000000000001E-2</v>
      </c>
      <c r="H753" s="4">
        <v>40756</v>
      </c>
      <c r="I753" s="91">
        <f t="shared" si="24"/>
        <v>3.2499999999999994E-2</v>
      </c>
      <c r="J753" s="136" t="s">
        <v>173</v>
      </c>
    </row>
    <row r="754" spans="1:12">
      <c r="A754" s="44">
        <f t="shared" si="20"/>
        <v>40806</v>
      </c>
      <c r="B754" s="45">
        <v>40806</v>
      </c>
      <c r="C754" s="74">
        <f t="shared" si="25"/>
        <v>3.2500000000000001E-2</v>
      </c>
      <c r="E754" s="2" t="str">
        <f t="shared" si="21"/>
        <v>3Q2011</v>
      </c>
      <c r="F754" s="54">
        <f>+F753</f>
        <v>3.2500000000000001E-2</v>
      </c>
      <c r="H754" s="4">
        <v>40787</v>
      </c>
      <c r="I754" s="91">
        <f t="shared" si="24"/>
        <v>3.2499999999999994E-2</v>
      </c>
      <c r="J754" s="136" t="s">
        <v>174</v>
      </c>
    </row>
    <row r="755" spans="1:12">
      <c r="A755" s="44">
        <f t="shared" si="20"/>
        <v>40836</v>
      </c>
      <c r="B755" s="45">
        <v>40836</v>
      </c>
      <c r="C755" s="74">
        <f t="shared" si="25"/>
        <v>3.2500000000000001E-2</v>
      </c>
      <c r="E755" s="2" t="str">
        <f t="shared" si="21"/>
        <v>4Q2011</v>
      </c>
      <c r="F755" s="54">
        <f>IF(COUNTIF(C751:C753,"&gt;0")&lt;3,"N/A",AVERAGE(C751:C753))</f>
        <v>3.2500000000000001E-2</v>
      </c>
      <c r="H755" s="4">
        <v>40817</v>
      </c>
      <c r="I755" s="91">
        <f t="shared" si="24"/>
        <v>3.2499999999999994E-2</v>
      </c>
      <c r="J755" s="136" t="s">
        <v>175</v>
      </c>
    </row>
    <row r="756" spans="1:12">
      <c r="A756" s="50">
        <f t="shared" si="20"/>
        <v>40867</v>
      </c>
      <c r="B756" s="51">
        <v>40867</v>
      </c>
      <c r="C756" s="74">
        <f t="shared" si="25"/>
        <v>3.2500000000000001E-2</v>
      </c>
      <c r="E756" s="2" t="str">
        <f t="shared" si="21"/>
        <v>4Q2011</v>
      </c>
      <c r="F756" s="54">
        <f>+F755</f>
        <v>3.2500000000000001E-2</v>
      </c>
      <c r="H756" s="4">
        <v>40848</v>
      </c>
      <c r="I756" s="91">
        <f t="shared" si="24"/>
        <v>3.2499999999999994E-2</v>
      </c>
      <c r="J756" s="136" t="s">
        <v>176</v>
      </c>
    </row>
    <row r="757" spans="1:12">
      <c r="A757" s="44">
        <f t="shared" si="20"/>
        <v>40897</v>
      </c>
      <c r="B757" s="45">
        <v>40897</v>
      </c>
      <c r="C757" s="74">
        <f t="shared" si="25"/>
        <v>3.2500000000000001E-2</v>
      </c>
      <c r="E757" s="2" t="str">
        <f t="shared" si="21"/>
        <v>4Q2011</v>
      </c>
      <c r="F757" s="54">
        <f>+F756</f>
        <v>3.2500000000000001E-2</v>
      </c>
      <c r="H757" s="4">
        <v>40878</v>
      </c>
      <c r="I757" s="91">
        <f t="shared" si="24"/>
        <v>3.2499999999999994E-2</v>
      </c>
      <c r="J757" s="136" t="s">
        <v>177</v>
      </c>
    </row>
    <row r="758" spans="1:12">
      <c r="A758" s="44">
        <f t="shared" si="20"/>
        <v>40928</v>
      </c>
      <c r="B758" s="45">
        <v>40928</v>
      </c>
      <c r="C758" s="74">
        <f t="shared" si="25"/>
        <v>3.2500000000000001E-2</v>
      </c>
      <c r="E758" s="2" t="str">
        <f t="shared" si="21"/>
        <v>1Q2012</v>
      </c>
      <c r="F758" s="54">
        <f>IF(COUNTIF(C754:C756,"&gt;0")&lt;3,"N/A",AVERAGE(C754:C756))</f>
        <v>3.2500000000000001E-2</v>
      </c>
      <c r="H758" s="4">
        <v>40909</v>
      </c>
      <c r="I758" s="91">
        <f t="shared" si="24"/>
        <v>3.2499999999999994E-2</v>
      </c>
      <c r="J758" s="136" t="s">
        <v>178</v>
      </c>
    </row>
    <row r="759" spans="1:12">
      <c r="A759" s="50">
        <f t="shared" si="20"/>
        <v>40959</v>
      </c>
      <c r="B759" s="51">
        <v>40959</v>
      </c>
      <c r="C759" s="74">
        <f t="shared" si="25"/>
        <v>3.2500000000000001E-2</v>
      </c>
      <c r="E759" s="2" t="str">
        <f t="shared" si="21"/>
        <v>1Q2012</v>
      </c>
      <c r="F759" s="54">
        <f>+F758</f>
        <v>3.2500000000000001E-2</v>
      </c>
      <c r="H759" s="4">
        <v>40940</v>
      </c>
      <c r="I759" s="91">
        <f t="shared" si="24"/>
        <v>3.2499999999999994E-2</v>
      </c>
      <c r="J759" s="136" t="s">
        <v>179</v>
      </c>
    </row>
    <row r="760" spans="1:12">
      <c r="A760" s="44">
        <f t="shared" si="20"/>
        <v>40988</v>
      </c>
      <c r="B760" s="45">
        <v>40988</v>
      </c>
      <c r="C760" s="74">
        <f t="shared" si="25"/>
        <v>3.2500000000000001E-2</v>
      </c>
      <c r="E760" s="2" t="str">
        <f t="shared" si="21"/>
        <v>1Q2012</v>
      </c>
      <c r="F760" s="54">
        <f>+F759</f>
        <v>3.2500000000000001E-2</v>
      </c>
      <c r="H760" s="4">
        <v>40969</v>
      </c>
      <c r="I760" s="91">
        <f t="shared" si="24"/>
        <v>3.2499999999999994E-2</v>
      </c>
      <c r="J760" s="136" t="s">
        <v>180</v>
      </c>
    </row>
    <row r="761" spans="1:12">
      <c r="A761" s="44">
        <f t="shared" si="20"/>
        <v>41019</v>
      </c>
      <c r="B761" s="45">
        <v>41019</v>
      </c>
      <c r="C761" s="74">
        <f t="shared" si="25"/>
        <v>3.2500000000000001E-2</v>
      </c>
      <c r="E761" s="2" t="str">
        <f t="shared" si="21"/>
        <v>2Q2012</v>
      </c>
      <c r="F761" s="54">
        <f>IF(COUNTIF(C757:C759,"&gt;0")&lt;3,"N/A",AVERAGE(C757:C759))</f>
        <v>3.2500000000000001E-2</v>
      </c>
      <c r="H761" s="4">
        <v>41000</v>
      </c>
      <c r="I761" s="91">
        <f t="shared" si="24"/>
        <v>3.2499999999999994E-2</v>
      </c>
      <c r="J761" s="136" t="s">
        <v>188</v>
      </c>
      <c r="L761" s="53"/>
    </row>
    <row r="762" spans="1:12">
      <c r="A762" s="50">
        <f t="shared" si="20"/>
        <v>41049</v>
      </c>
      <c r="B762" s="51">
        <v>41049</v>
      </c>
      <c r="C762" s="74">
        <f t="shared" si="25"/>
        <v>3.2500000000000001E-2</v>
      </c>
      <c r="E762" s="2" t="str">
        <f t="shared" si="21"/>
        <v>2Q2012</v>
      </c>
      <c r="F762" s="54">
        <f>+F761</f>
        <v>3.2500000000000001E-2</v>
      </c>
      <c r="H762" s="4">
        <v>41030</v>
      </c>
      <c r="I762" s="91">
        <f t="shared" si="24"/>
        <v>3.2499999999999994E-2</v>
      </c>
      <c r="J762" s="136" t="s">
        <v>189</v>
      </c>
    </row>
    <row r="763" spans="1:12">
      <c r="A763" s="44">
        <f t="shared" si="20"/>
        <v>41080</v>
      </c>
      <c r="B763" s="45">
        <v>41080</v>
      </c>
      <c r="C763" s="74">
        <f t="shared" si="25"/>
        <v>3.2500000000000001E-2</v>
      </c>
      <c r="E763" s="2" t="str">
        <f t="shared" si="21"/>
        <v>2Q2012</v>
      </c>
      <c r="F763" s="54">
        <f>+F762</f>
        <v>3.2500000000000001E-2</v>
      </c>
      <c r="H763" s="4">
        <v>41061</v>
      </c>
      <c r="I763" s="91">
        <f t="shared" si="24"/>
        <v>3.2499999999999994E-2</v>
      </c>
      <c r="J763" s="136" t="s">
        <v>190</v>
      </c>
    </row>
    <row r="764" spans="1:12">
      <c r="A764" s="44">
        <f t="shared" si="20"/>
        <v>41110</v>
      </c>
      <c r="B764" s="45">
        <v>41110</v>
      </c>
      <c r="C764" s="74">
        <f t="shared" si="25"/>
        <v>3.2500000000000001E-2</v>
      </c>
      <c r="E764" s="2" t="str">
        <f t="shared" si="21"/>
        <v>3Q2012</v>
      </c>
      <c r="F764" s="54">
        <f>IF(COUNTIF(C760:C762,"&gt;0")&lt;3,"N/A",AVERAGE(C760:C762))</f>
        <v>3.2500000000000001E-2</v>
      </c>
      <c r="H764" s="4">
        <v>41091</v>
      </c>
      <c r="I764" s="91">
        <f t="shared" si="24"/>
        <v>3.2499999999999994E-2</v>
      </c>
      <c r="J764" s="136" t="s">
        <v>191</v>
      </c>
    </row>
    <row r="765" spans="1:12">
      <c r="A765" s="50">
        <f t="shared" si="20"/>
        <v>41141</v>
      </c>
      <c r="B765" s="51">
        <v>41141</v>
      </c>
      <c r="C765" s="74">
        <f t="shared" si="25"/>
        <v>3.2500000000000001E-2</v>
      </c>
      <c r="E765" s="2" t="str">
        <f t="shared" si="21"/>
        <v>3Q2012</v>
      </c>
      <c r="F765" s="54">
        <f>+F764</f>
        <v>3.2500000000000001E-2</v>
      </c>
      <c r="H765" s="4">
        <v>41122</v>
      </c>
      <c r="I765" s="91">
        <f t="shared" si="24"/>
        <v>3.2499999999999994E-2</v>
      </c>
      <c r="J765" s="136" t="s">
        <v>192</v>
      </c>
    </row>
    <row r="766" spans="1:12">
      <c r="A766" s="44">
        <f t="shared" si="20"/>
        <v>41172</v>
      </c>
      <c r="B766" s="45">
        <v>41172</v>
      </c>
      <c r="C766" s="74">
        <f t="shared" si="25"/>
        <v>3.2500000000000001E-2</v>
      </c>
      <c r="E766" s="2" t="str">
        <f t="shared" si="21"/>
        <v>3Q2012</v>
      </c>
      <c r="F766" s="54">
        <f>+F765</f>
        <v>3.2500000000000001E-2</v>
      </c>
      <c r="H766" s="4">
        <v>41153</v>
      </c>
      <c r="I766" s="91">
        <f t="shared" si="24"/>
        <v>3.2499999999999994E-2</v>
      </c>
      <c r="J766" s="136" t="s">
        <v>193</v>
      </c>
    </row>
    <row r="767" spans="1:12">
      <c r="A767" s="44">
        <f t="shared" si="20"/>
        <v>41202</v>
      </c>
      <c r="B767" s="45">
        <v>41202</v>
      </c>
      <c r="C767" s="74">
        <f t="shared" si="25"/>
        <v>3.2500000000000001E-2</v>
      </c>
      <c r="E767" s="2" t="str">
        <f t="shared" si="21"/>
        <v>4Q2012</v>
      </c>
      <c r="F767" s="54">
        <f>IF(COUNTIF(C763:C765,"&gt;0")&lt;3,"N/A",AVERAGE(C763:C765))</f>
        <v>3.2500000000000001E-2</v>
      </c>
      <c r="H767" s="4">
        <v>41183</v>
      </c>
      <c r="I767" s="91">
        <f t="shared" si="24"/>
        <v>3.2499999999999994E-2</v>
      </c>
      <c r="J767" s="136" t="s">
        <v>194</v>
      </c>
    </row>
    <row r="768" spans="1:12">
      <c r="A768" s="50">
        <f t="shared" si="20"/>
        <v>41233</v>
      </c>
      <c r="B768" s="51">
        <v>41233</v>
      </c>
      <c r="C768" s="74">
        <f t="shared" si="25"/>
        <v>3.2500000000000001E-2</v>
      </c>
      <c r="E768" s="2" t="str">
        <f t="shared" si="21"/>
        <v>4Q2012</v>
      </c>
      <c r="F768" s="54">
        <f>+F767</f>
        <v>3.2500000000000001E-2</v>
      </c>
      <c r="H768" s="4">
        <v>41214</v>
      </c>
      <c r="I768" s="91">
        <f t="shared" si="24"/>
        <v>3.2499999999999994E-2</v>
      </c>
      <c r="J768" s="136" t="s">
        <v>195</v>
      </c>
    </row>
    <row r="769" spans="1:19">
      <c r="A769" s="44">
        <f t="shared" si="20"/>
        <v>41263</v>
      </c>
      <c r="B769" s="45">
        <v>41263</v>
      </c>
      <c r="C769" s="74">
        <f t="shared" si="25"/>
        <v>3.2500000000000001E-2</v>
      </c>
      <c r="E769" s="2" t="str">
        <f t="shared" si="21"/>
        <v>4Q2012</v>
      </c>
      <c r="F769" s="54">
        <f>+F768</f>
        <v>3.2500000000000001E-2</v>
      </c>
      <c r="H769" s="4">
        <v>41244</v>
      </c>
      <c r="I769" s="91">
        <f t="shared" si="24"/>
        <v>3.2499999999999994E-2</v>
      </c>
      <c r="J769" s="136" t="s">
        <v>196</v>
      </c>
    </row>
    <row r="770" spans="1:19">
      <c r="A770" s="44">
        <f t="shared" si="20"/>
        <v>41294</v>
      </c>
      <c r="B770" s="45">
        <v>41294</v>
      </c>
      <c r="C770" s="74">
        <f t="shared" si="25"/>
        <v>3.2500000000000001E-2</v>
      </c>
      <c r="E770" s="2" t="str">
        <f t="shared" si="21"/>
        <v>1Q2013</v>
      </c>
      <c r="F770" s="54">
        <f>IF(COUNTIF(C766:C768,"&gt;0")&lt;3,"N/A",AVERAGE(C766:C768))</f>
        <v>3.2500000000000001E-2</v>
      </c>
      <c r="H770" s="4">
        <v>41275</v>
      </c>
      <c r="I770" s="91">
        <f t="shared" si="24"/>
        <v>3.2499999999999994E-2</v>
      </c>
      <c r="J770" s="136" t="s">
        <v>197</v>
      </c>
    </row>
    <row r="771" spans="1:19">
      <c r="A771" s="50">
        <f t="shared" si="20"/>
        <v>41325</v>
      </c>
      <c r="B771" s="51">
        <v>41325</v>
      </c>
      <c r="C771" s="74">
        <f t="shared" si="25"/>
        <v>3.2500000000000001E-2</v>
      </c>
      <c r="E771" s="2" t="str">
        <f t="shared" si="21"/>
        <v>1Q2013</v>
      </c>
      <c r="F771" s="54">
        <f>+F770</f>
        <v>3.2500000000000001E-2</v>
      </c>
      <c r="H771" s="4">
        <v>41306</v>
      </c>
      <c r="I771" s="91">
        <f t="shared" si="24"/>
        <v>3.2499999999999994E-2</v>
      </c>
      <c r="J771" s="136" t="s">
        <v>198</v>
      </c>
    </row>
    <row r="772" spans="1:19">
      <c r="A772" s="44">
        <f t="shared" si="20"/>
        <v>41353</v>
      </c>
      <c r="B772" s="45">
        <v>41353</v>
      </c>
      <c r="C772" s="74">
        <f t="shared" si="25"/>
        <v>3.2500000000000001E-2</v>
      </c>
      <c r="E772" s="2" t="str">
        <f t="shared" si="21"/>
        <v>1Q2013</v>
      </c>
      <c r="F772" s="54">
        <f>+F771</f>
        <v>3.2500000000000001E-2</v>
      </c>
      <c r="H772" s="4">
        <v>41334</v>
      </c>
      <c r="I772" s="91">
        <f t="shared" si="24"/>
        <v>3.2499999999999994E-2</v>
      </c>
      <c r="J772" s="136" t="s">
        <v>199</v>
      </c>
    </row>
    <row r="773" spans="1:19">
      <c r="A773" s="44">
        <f t="shared" ref="A773:A836" si="26">+B773</f>
        <v>41384</v>
      </c>
      <c r="B773" s="45">
        <v>41384</v>
      </c>
      <c r="C773" s="74">
        <f t="shared" si="25"/>
        <v>3.2500000000000001E-2</v>
      </c>
      <c r="E773" s="2" t="str">
        <f t="shared" si="21"/>
        <v>2Q2013</v>
      </c>
      <c r="F773" s="54">
        <f>IF(COUNTIF(C769:C771,"&gt;0")&lt;3,"N/A",AVERAGE(C769:C771))</f>
        <v>3.2500000000000001E-2</v>
      </c>
      <c r="H773" s="4">
        <v>41365</v>
      </c>
      <c r="I773" s="91">
        <f t="shared" si="24"/>
        <v>3.2499999999999994E-2</v>
      </c>
      <c r="J773" s="136" t="s">
        <v>200</v>
      </c>
    </row>
    <row r="774" spans="1:19">
      <c r="A774" s="50">
        <f t="shared" si="26"/>
        <v>41414</v>
      </c>
      <c r="B774" s="51">
        <v>41414</v>
      </c>
      <c r="C774" s="74">
        <f t="shared" si="25"/>
        <v>3.2500000000000001E-2</v>
      </c>
      <c r="E774" s="2" t="str">
        <f t="shared" si="21"/>
        <v>2Q2013</v>
      </c>
      <c r="F774" s="54">
        <f>+F773</f>
        <v>3.2500000000000001E-2</v>
      </c>
      <c r="H774" s="4">
        <v>41395</v>
      </c>
      <c r="I774" s="91">
        <f t="shared" si="24"/>
        <v>3.2499999999999994E-2</v>
      </c>
      <c r="J774" s="136" t="s">
        <v>201</v>
      </c>
    </row>
    <row r="775" spans="1:19">
      <c r="A775" s="44">
        <f t="shared" si="26"/>
        <v>41445</v>
      </c>
      <c r="B775" s="45">
        <v>41445</v>
      </c>
      <c r="C775" s="74">
        <f t="shared" si="25"/>
        <v>3.2500000000000001E-2</v>
      </c>
      <c r="E775" s="2" t="str">
        <f t="shared" si="21"/>
        <v>2Q2013</v>
      </c>
      <c r="F775" s="54">
        <f>+F774</f>
        <v>3.2500000000000001E-2</v>
      </c>
      <c r="H775" s="4">
        <v>41426</v>
      </c>
      <c r="I775" s="91">
        <f t="shared" si="24"/>
        <v>3.2499999999999994E-2</v>
      </c>
      <c r="J775" s="136" t="s">
        <v>202</v>
      </c>
      <c r="M775" s="134" t="s">
        <v>109</v>
      </c>
      <c r="N775" s="135"/>
      <c r="O775" s="135"/>
      <c r="P775" s="135"/>
      <c r="Q775" s="135"/>
      <c r="R775" s="135"/>
      <c r="S775" s="135"/>
    </row>
    <row r="776" spans="1:19">
      <c r="A776" s="44">
        <f t="shared" si="26"/>
        <v>41475</v>
      </c>
      <c r="B776" s="45">
        <v>41475</v>
      </c>
      <c r="C776" s="74">
        <f t="shared" si="25"/>
        <v>3.2500000000000001E-2</v>
      </c>
      <c r="E776" s="2" t="str">
        <f t="shared" si="21"/>
        <v>3Q2013</v>
      </c>
      <c r="F776" s="54">
        <f>IF(COUNTIF(C772:C774,"&gt;0")&lt;3,"N/A",AVERAGE(C772:C774))</f>
        <v>3.2500000000000001E-2</v>
      </c>
      <c r="H776" s="4">
        <v>41456</v>
      </c>
      <c r="I776" s="91">
        <f t="shared" si="24"/>
        <v>3.2499999999999994E-2</v>
      </c>
      <c r="J776" s="136" t="s">
        <v>203</v>
      </c>
      <c r="M776" s="135" t="s">
        <v>103</v>
      </c>
      <c r="N776" s="135"/>
      <c r="O776" s="135"/>
      <c r="P776" s="135"/>
      <c r="Q776" s="135"/>
      <c r="R776" s="135"/>
      <c r="S776" s="135"/>
    </row>
    <row r="777" spans="1:19">
      <c r="A777" s="50">
        <f t="shared" si="26"/>
        <v>41506</v>
      </c>
      <c r="B777" s="51">
        <v>41506</v>
      </c>
      <c r="C777" s="74">
        <f t="shared" si="25"/>
        <v>3.2500000000000001E-2</v>
      </c>
      <c r="E777" s="2" t="str">
        <f t="shared" si="21"/>
        <v>3Q2013</v>
      </c>
      <c r="F777" s="54">
        <f>+F776</f>
        <v>3.2500000000000001E-2</v>
      </c>
      <c r="H777" s="4">
        <v>41487</v>
      </c>
      <c r="I777" s="91">
        <f t="shared" si="24"/>
        <v>3.2499999999999994E-2</v>
      </c>
      <c r="J777" s="136" t="s">
        <v>204</v>
      </c>
    </row>
    <row r="778" spans="1:19">
      <c r="A778" s="44">
        <f t="shared" si="26"/>
        <v>41537</v>
      </c>
      <c r="B778" s="45">
        <v>41537</v>
      </c>
      <c r="C778" s="74">
        <f t="shared" si="25"/>
        <v>3.2500000000000001E-2</v>
      </c>
      <c r="E778" s="2" t="str">
        <f t="shared" si="21"/>
        <v>3Q2013</v>
      </c>
      <c r="F778" s="54">
        <f>+F777</f>
        <v>3.2500000000000001E-2</v>
      </c>
      <c r="H778" s="4">
        <v>41518</v>
      </c>
      <c r="I778" s="91">
        <f t="shared" si="24"/>
        <v>3.2499999999999994E-2</v>
      </c>
      <c r="J778" s="136" t="s">
        <v>205</v>
      </c>
      <c r="M778" s="3"/>
    </row>
    <row r="779" spans="1:19">
      <c r="A779" s="44">
        <f t="shared" si="26"/>
        <v>41567</v>
      </c>
      <c r="B779" s="45">
        <v>41567</v>
      </c>
      <c r="C779" s="74">
        <f t="shared" si="25"/>
        <v>3.2500000000000001E-2</v>
      </c>
      <c r="E779" s="2" t="str">
        <f t="shared" ref="E779:E842" si="27">IF(MONTH(B779)&lt;4,"1",IF(MONTH(B779)&lt;7,"2",IF(MONTH(B779)&lt;10,"3","4")))&amp;"Q"&amp;YEAR(B779)</f>
        <v>4Q2013</v>
      </c>
      <c r="F779" s="54">
        <f>IF(COUNTIF(C775:C777,"&gt;0")&lt;3,"N/A",AVERAGE(C775:C777))</f>
        <v>3.2500000000000001E-2</v>
      </c>
      <c r="H779" s="4">
        <v>41548</v>
      </c>
      <c r="I779" s="91">
        <f t="shared" si="24"/>
        <v>3.2499999999999994E-2</v>
      </c>
      <c r="J779" s="136" t="s">
        <v>206</v>
      </c>
      <c r="M779" s="133"/>
    </row>
    <row r="780" spans="1:19">
      <c r="A780" s="50">
        <f t="shared" si="26"/>
        <v>41598</v>
      </c>
      <c r="B780" s="51">
        <v>41598</v>
      </c>
      <c r="C780" s="74">
        <f t="shared" si="25"/>
        <v>3.2500000000000001E-2</v>
      </c>
      <c r="E780" s="2" t="str">
        <f t="shared" si="27"/>
        <v>4Q2013</v>
      </c>
      <c r="F780" s="54">
        <f>+F779</f>
        <v>3.2500000000000001E-2</v>
      </c>
      <c r="H780" s="4">
        <v>41579</v>
      </c>
      <c r="I780" s="91">
        <f t="shared" si="24"/>
        <v>3.2499999999999994E-2</v>
      </c>
      <c r="J780" s="136" t="s">
        <v>207</v>
      </c>
      <c r="M780" s="133"/>
    </row>
    <row r="781" spans="1:19">
      <c r="A781" s="44">
        <f t="shared" si="26"/>
        <v>41628</v>
      </c>
      <c r="B781" s="45">
        <v>41628</v>
      </c>
      <c r="C781" s="74">
        <f t="shared" si="25"/>
        <v>3.2500000000000001E-2</v>
      </c>
      <c r="E781" s="2" t="str">
        <f t="shared" si="27"/>
        <v>4Q2013</v>
      </c>
      <c r="F781" s="54">
        <f>+F780</f>
        <v>3.2500000000000001E-2</v>
      </c>
      <c r="H781" s="4">
        <v>41609</v>
      </c>
      <c r="I781" s="91">
        <f t="shared" si="24"/>
        <v>3.2499999999999994E-2</v>
      </c>
      <c r="J781" s="136" t="s">
        <v>208</v>
      </c>
    </row>
    <row r="782" spans="1:19">
      <c r="A782" s="44">
        <f t="shared" si="26"/>
        <v>41659</v>
      </c>
      <c r="B782" s="45">
        <v>41659</v>
      </c>
      <c r="C782" s="74">
        <f t="shared" si="25"/>
        <v>3.2500000000000001E-2</v>
      </c>
      <c r="E782" s="2" t="str">
        <f t="shared" si="27"/>
        <v>1Q2014</v>
      </c>
      <c r="F782" s="54">
        <f>IF(COUNTIF(C778:C780,"&gt;0")&lt;3,"N/A",AVERAGE(C778:C780))</f>
        <v>3.2500000000000001E-2</v>
      </c>
      <c r="H782" s="4">
        <v>41640</v>
      </c>
      <c r="I782" s="91">
        <f t="shared" si="24"/>
        <v>3.2499999999999994E-2</v>
      </c>
      <c r="J782" s="136" t="s">
        <v>209</v>
      </c>
    </row>
    <row r="783" spans="1:19">
      <c r="A783" s="50">
        <f t="shared" si="26"/>
        <v>41690</v>
      </c>
      <c r="B783" s="51">
        <v>41690</v>
      </c>
      <c r="C783" s="74">
        <f t="shared" si="25"/>
        <v>3.2500000000000001E-2</v>
      </c>
      <c r="E783" s="2" t="str">
        <f t="shared" si="27"/>
        <v>1Q2014</v>
      </c>
      <c r="F783" s="54">
        <f>+F782</f>
        <v>3.2500000000000001E-2</v>
      </c>
      <c r="H783" s="4">
        <v>41671</v>
      </c>
      <c r="I783" s="91">
        <f t="shared" si="24"/>
        <v>3.2499999999999994E-2</v>
      </c>
      <c r="J783" s="136" t="s">
        <v>210</v>
      </c>
    </row>
    <row r="784" spans="1:19">
      <c r="A784" s="44">
        <f t="shared" si="26"/>
        <v>41718</v>
      </c>
      <c r="B784" s="45">
        <v>41718</v>
      </c>
      <c r="C784" s="74">
        <f t="shared" si="25"/>
        <v>3.2500000000000001E-2</v>
      </c>
      <c r="E784" s="2" t="str">
        <f t="shared" si="27"/>
        <v>1Q2014</v>
      </c>
      <c r="F784" s="54">
        <f>+F783</f>
        <v>3.2500000000000001E-2</v>
      </c>
      <c r="H784" s="4">
        <v>41699</v>
      </c>
      <c r="I784" s="91">
        <f t="shared" si="24"/>
        <v>3.2499999999999994E-2</v>
      </c>
      <c r="J784" s="136" t="s">
        <v>211</v>
      </c>
    </row>
    <row r="785" spans="1:13">
      <c r="A785" s="44">
        <f t="shared" si="26"/>
        <v>41749</v>
      </c>
      <c r="B785" s="45">
        <v>41749</v>
      </c>
      <c r="C785" s="74">
        <f t="shared" si="25"/>
        <v>3.2500000000000001E-2</v>
      </c>
      <c r="E785" s="2" t="str">
        <f t="shared" si="27"/>
        <v>2Q2014</v>
      </c>
      <c r="F785" s="54">
        <f>IF(COUNTIF(C781:C783,"&gt;0")&lt;3,"N/A",AVERAGE(C781:C783))</f>
        <v>3.2500000000000001E-2</v>
      </c>
      <c r="H785" s="4">
        <v>41730</v>
      </c>
      <c r="I785" s="91">
        <f t="shared" si="24"/>
        <v>3.2499999999999994E-2</v>
      </c>
      <c r="J785" s="136" t="s">
        <v>212</v>
      </c>
      <c r="M785" s="1" t="s">
        <v>104</v>
      </c>
    </row>
    <row r="786" spans="1:13">
      <c r="A786" s="50">
        <f t="shared" si="26"/>
        <v>41779</v>
      </c>
      <c r="B786" s="51">
        <v>41779</v>
      </c>
      <c r="C786" s="74">
        <f t="shared" si="25"/>
        <v>3.2500000000000001E-2</v>
      </c>
      <c r="E786" s="2" t="str">
        <f t="shared" si="27"/>
        <v>2Q2014</v>
      </c>
      <c r="F786" s="54">
        <f>+F785</f>
        <v>3.2500000000000001E-2</v>
      </c>
      <c r="H786" s="4">
        <v>41760</v>
      </c>
      <c r="I786" s="91">
        <f t="shared" si="24"/>
        <v>3.2499999999999994E-2</v>
      </c>
      <c r="J786" s="136" t="s">
        <v>213</v>
      </c>
      <c r="M786" t="s">
        <v>108</v>
      </c>
    </row>
    <row r="787" spans="1:13">
      <c r="A787" s="44">
        <f t="shared" si="26"/>
        <v>41810</v>
      </c>
      <c r="B787" s="45">
        <v>41810</v>
      </c>
      <c r="C787" s="74">
        <f t="shared" si="25"/>
        <v>3.2500000000000001E-2</v>
      </c>
      <c r="E787" s="2" t="str">
        <f t="shared" si="27"/>
        <v>2Q2014</v>
      </c>
      <c r="F787" s="54">
        <f>+F786</f>
        <v>3.2500000000000001E-2</v>
      </c>
      <c r="H787" s="4">
        <v>41791</v>
      </c>
      <c r="I787" s="91">
        <f t="shared" si="24"/>
        <v>3.2499999999999994E-2</v>
      </c>
      <c r="J787" s="136" t="s">
        <v>214</v>
      </c>
    </row>
    <row r="788" spans="1:13">
      <c r="A788" s="44">
        <f t="shared" si="26"/>
        <v>41840</v>
      </c>
      <c r="B788" s="45">
        <v>41840</v>
      </c>
      <c r="C788" s="74">
        <f t="shared" si="25"/>
        <v>3.2500000000000001E-2</v>
      </c>
      <c r="E788" s="2" t="str">
        <f t="shared" si="27"/>
        <v>3Q2014</v>
      </c>
      <c r="F788" s="54">
        <f>IF(COUNTIF(C784:C786,"&gt;0")&lt;3,"N/A",AVERAGE(C784:C786))</f>
        <v>3.2500000000000001E-2</v>
      </c>
      <c r="H788" s="4">
        <v>41821</v>
      </c>
      <c r="I788" s="91">
        <f t="shared" si="24"/>
        <v>3.2499999999999994E-2</v>
      </c>
      <c r="J788" s="136" t="s">
        <v>215</v>
      </c>
    </row>
    <row r="789" spans="1:13">
      <c r="A789" s="50">
        <f t="shared" si="26"/>
        <v>41871</v>
      </c>
      <c r="B789" s="51">
        <v>41871</v>
      </c>
      <c r="C789" s="74">
        <f t="shared" si="25"/>
        <v>3.2500000000000001E-2</v>
      </c>
      <c r="E789" s="2" t="str">
        <f t="shared" si="27"/>
        <v>3Q2014</v>
      </c>
      <c r="F789" s="54">
        <f>+F788</f>
        <v>3.2500000000000001E-2</v>
      </c>
      <c r="H789" s="4">
        <v>41852</v>
      </c>
      <c r="I789" s="91">
        <f t="shared" si="24"/>
        <v>3.2499999999999994E-2</v>
      </c>
      <c r="J789" s="136" t="s">
        <v>216</v>
      </c>
    </row>
    <row r="790" spans="1:13">
      <c r="A790" s="44">
        <f t="shared" si="26"/>
        <v>41902</v>
      </c>
      <c r="B790" s="45">
        <v>41902</v>
      </c>
      <c r="C790" s="74">
        <f t="shared" si="25"/>
        <v>3.2500000000000001E-2</v>
      </c>
      <c r="E790" s="2" t="str">
        <f t="shared" si="27"/>
        <v>3Q2014</v>
      </c>
      <c r="F790" s="54">
        <f>+F789</f>
        <v>3.2500000000000001E-2</v>
      </c>
      <c r="H790" s="4">
        <v>41883</v>
      </c>
      <c r="I790" s="91">
        <f t="shared" si="24"/>
        <v>3.2499999999999994E-2</v>
      </c>
      <c r="J790" s="136" t="s">
        <v>217</v>
      </c>
    </row>
    <row r="791" spans="1:13">
      <c r="A791" s="44">
        <f t="shared" si="26"/>
        <v>41932</v>
      </c>
      <c r="B791" s="45">
        <v>41932</v>
      </c>
      <c r="C791" s="74">
        <f t="shared" si="25"/>
        <v>3.2500000000000001E-2</v>
      </c>
      <c r="E791" s="2" t="str">
        <f t="shared" si="27"/>
        <v>4Q2014</v>
      </c>
      <c r="F791" s="54">
        <f>IF(COUNTIF(C787:C789,"&gt;0")&lt;3,"N/A",AVERAGE(C787:C789))</f>
        <v>3.2500000000000001E-2</v>
      </c>
      <c r="H791" s="4">
        <v>41913</v>
      </c>
      <c r="I791" s="91">
        <f t="shared" si="24"/>
        <v>3.2499999999999994E-2</v>
      </c>
      <c r="J791" s="136" t="s">
        <v>218</v>
      </c>
    </row>
    <row r="792" spans="1:13">
      <c r="A792" s="50">
        <f t="shared" si="26"/>
        <v>41963</v>
      </c>
      <c r="B792" s="51">
        <v>41963</v>
      </c>
      <c r="C792" s="74">
        <f t="shared" si="25"/>
        <v>3.2500000000000001E-2</v>
      </c>
      <c r="E792" s="2" t="str">
        <f t="shared" si="27"/>
        <v>4Q2014</v>
      </c>
      <c r="F792" s="54">
        <f>+F791</f>
        <v>3.2500000000000001E-2</v>
      </c>
      <c r="H792" s="4">
        <v>41944</v>
      </c>
      <c r="I792" s="91">
        <f t="shared" si="24"/>
        <v>3.2499999999999994E-2</v>
      </c>
      <c r="J792" s="136" t="s">
        <v>219</v>
      </c>
    </row>
    <row r="793" spans="1:13">
      <c r="A793" s="44">
        <f t="shared" si="26"/>
        <v>41993</v>
      </c>
      <c r="B793" s="45">
        <v>41993</v>
      </c>
      <c r="C793" s="74">
        <f t="shared" si="25"/>
        <v>3.2500000000000001E-2</v>
      </c>
      <c r="E793" s="2" t="str">
        <f t="shared" si="27"/>
        <v>4Q2014</v>
      </c>
      <c r="F793" s="54">
        <f>+F792</f>
        <v>3.2500000000000001E-2</v>
      </c>
      <c r="H793" s="4">
        <v>41974</v>
      </c>
      <c r="I793" s="91">
        <f t="shared" ref="I793:I845" si="28">AVERAGE(C781:C792)</f>
        <v>3.2499999999999994E-2</v>
      </c>
      <c r="J793" s="136" t="s">
        <v>220</v>
      </c>
    </row>
    <row r="794" spans="1:13">
      <c r="A794" s="44">
        <f t="shared" si="26"/>
        <v>42024</v>
      </c>
      <c r="B794" s="45">
        <v>42024</v>
      </c>
      <c r="C794" s="74">
        <f t="shared" si="25"/>
        <v>3.2500000000000001E-2</v>
      </c>
      <c r="E794" s="2" t="str">
        <f t="shared" si="27"/>
        <v>1Q2015</v>
      </c>
      <c r="F794" s="54">
        <f>IF(COUNTIF(C790:C792,"&gt;0")&lt;3,"N/A",AVERAGE(C790:C792))</f>
        <v>3.2500000000000001E-2</v>
      </c>
      <c r="H794" s="4">
        <v>42005</v>
      </c>
      <c r="I794" s="91">
        <f t="shared" si="28"/>
        <v>3.2499999999999994E-2</v>
      </c>
      <c r="J794" s="136" t="s">
        <v>221</v>
      </c>
    </row>
    <row r="795" spans="1:13">
      <c r="A795" s="50">
        <f t="shared" si="26"/>
        <v>42055</v>
      </c>
      <c r="B795" s="51">
        <v>42055</v>
      </c>
      <c r="C795" s="74">
        <f t="shared" si="25"/>
        <v>3.2500000000000001E-2</v>
      </c>
      <c r="E795" s="2" t="str">
        <f t="shared" si="27"/>
        <v>1Q2015</v>
      </c>
      <c r="F795" s="54">
        <f>+F794</f>
        <v>3.2500000000000001E-2</v>
      </c>
      <c r="H795" s="4">
        <v>42036</v>
      </c>
      <c r="I795" s="91">
        <f t="shared" si="28"/>
        <v>3.2499999999999994E-2</v>
      </c>
      <c r="J795" s="136" t="s">
        <v>222</v>
      </c>
    </row>
    <row r="796" spans="1:13">
      <c r="A796" s="44">
        <f t="shared" si="26"/>
        <v>42083</v>
      </c>
      <c r="B796" s="45">
        <v>42083</v>
      </c>
      <c r="C796" s="74">
        <f t="shared" si="25"/>
        <v>3.2500000000000001E-2</v>
      </c>
      <c r="E796" s="2" t="str">
        <f t="shared" si="27"/>
        <v>1Q2015</v>
      </c>
      <c r="F796" s="54">
        <f>+F795</f>
        <v>3.2500000000000001E-2</v>
      </c>
      <c r="H796" s="4">
        <v>42064</v>
      </c>
      <c r="I796" s="91">
        <f t="shared" si="28"/>
        <v>3.2499999999999994E-2</v>
      </c>
      <c r="J796" s="136" t="s">
        <v>223</v>
      </c>
    </row>
    <row r="797" spans="1:13">
      <c r="A797" s="44">
        <f t="shared" si="26"/>
        <v>42114</v>
      </c>
      <c r="B797" s="45">
        <v>42114</v>
      </c>
      <c r="C797" s="74">
        <f t="shared" si="25"/>
        <v>3.2500000000000001E-2</v>
      </c>
      <c r="E797" s="2" t="str">
        <f t="shared" si="27"/>
        <v>2Q2015</v>
      </c>
      <c r="F797" s="54">
        <f>IF(COUNTIF(C793:C795,"&gt;0")&lt;3,"N/A",AVERAGE(C793:C795))</f>
        <v>3.2500000000000001E-2</v>
      </c>
      <c r="H797" s="4">
        <v>42095</v>
      </c>
      <c r="I797" s="91">
        <f t="shared" si="28"/>
        <v>3.2499999999999994E-2</v>
      </c>
      <c r="J797" s="136" t="s">
        <v>224</v>
      </c>
    </row>
    <row r="798" spans="1:13">
      <c r="A798" s="50">
        <f t="shared" si="26"/>
        <v>42144</v>
      </c>
      <c r="B798" s="51">
        <v>42144</v>
      </c>
      <c r="C798" s="74">
        <f t="shared" si="25"/>
        <v>3.2500000000000001E-2</v>
      </c>
      <c r="E798" s="2" t="str">
        <f t="shared" si="27"/>
        <v>2Q2015</v>
      </c>
      <c r="F798" s="54">
        <f>+F797</f>
        <v>3.2500000000000001E-2</v>
      </c>
      <c r="H798" s="4">
        <v>42125</v>
      </c>
      <c r="I798" s="91">
        <f t="shared" si="28"/>
        <v>3.2499999999999994E-2</v>
      </c>
      <c r="J798" s="136" t="s">
        <v>225</v>
      </c>
    </row>
    <row r="799" spans="1:13">
      <c r="A799" s="44">
        <f t="shared" si="26"/>
        <v>42175</v>
      </c>
      <c r="B799" s="45">
        <v>42175</v>
      </c>
      <c r="C799" s="74">
        <f t="shared" si="25"/>
        <v>3.2500000000000001E-2</v>
      </c>
      <c r="E799" s="2" t="str">
        <f t="shared" si="27"/>
        <v>2Q2015</v>
      </c>
      <c r="F799" s="54">
        <f>+F798</f>
        <v>3.2500000000000001E-2</v>
      </c>
      <c r="H799" s="4">
        <v>42156</v>
      </c>
      <c r="I799" s="91">
        <f t="shared" si="28"/>
        <v>3.2499999999999994E-2</v>
      </c>
      <c r="J799" s="136" t="s">
        <v>226</v>
      </c>
    </row>
    <row r="800" spans="1:13">
      <c r="A800" s="44">
        <f t="shared" si="26"/>
        <v>42205</v>
      </c>
      <c r="B800" s="45">
        <v>42205</v>
      </c>
      <c r="C800" s="74">
        <f t="shared" si="25"/>
        <v>3.2500000000000001E-2</v>
      </c>
      <c r="E800" s="2" t="str">
        <f t="shared" si="27"/>
        <v>3Q2015</v>
      </c>
      <c r="F800" s="54">
        <f>IF(COUNTIF(C796:C798,"&gt;0")&lt;3,"N/A",AVERAGE(C796:C798))</f>
        <v>3.2500000000000001E-2</v>
      </c>
      <c r="H800" s="4">
        <v>42186</v>
      </c>
      <c r="I800" s="91">
        <f t="shared" si="28"/>
        <v>3.2499999999999994E-2</v>
      </c>
      <c r="J800" s="136" t="s">
        <v>227</v>
      </c>
    </row>
    <row r="801" spans="1:10">
      <c r="A801" s="50">
        <f t="shared" si="26"/>
        <v>42236</v>
      </c>
      <c r="B801" s="51">
        <v>42236</v>
      </c>
      <c r="C801" s="74">
        <f t="shared" si="25"/>
        <v>3.2500000000000001E-2</v>
      </c>
      <c r="E801" s="2" t="str">
        <f t="shared" si="27"/>
        <v>3Q2015</v>
      </c>
      <c r="F801" s="54">
        <f>+F800</f>
        <v>3.2500000000000001E-2</v>
      </c>
      <c r="H801" s="4">
        <v>42217</v>
      </c>
      <c r="I801" s="91">
        <f t="shared" si="28"/>
        <v>3.2499999999999994E-2</v>
      </c>
      <c r="J801" s="136" t="s">
        <v>228</v>
      </c>
    </row>
    <row r="802" spans="1:10">
      <c r="A802" s="44">
        <f t="shared" si="26"/>
        <v>42267</v>
      </c>
      <c r="B802" s="45">
        <v>42267</v>
      </c>
      <c r="C802" s="74">
        <f t="shared" si="25"/>
        <v>3.2500000000000001E-2</v>
      </c>
      <c r="E802" s="2" t="str">
        <f t="shared" si="27"/>
        <v>3Q2015</v>
      </c>
      <c r="F802" s="54">
        <f>+F801</f>
        <v>3.2500000000000001E-2</v>
      </c>
      <c r="H802" s="4">
        <v>42248</v>
      </c>
      <c r="I802" s="91">
        <f t="shared" si="28"/>
        <v>3.2499999999999994E-2</v>
      </c>
      <c r="J802" s="136" t="s">
        <v>229</v>
      </c>
    </row>
    <row r="803" spans="1:10">
      <c r="A803" s="44">
        <f t="shared" si="26"/>
        <v>42297</v>
      </c>
      <c r="B803" s="45">
        <v>42297</v>
      </c>
      <c r="C803" s="74">
        <f t="shared" si="25"/>
        <v>3.2500000000000001E-2</v>
      </c>
      <c r="E803" s="2" t="str">
        <f t="shared" si="27"/>
        <v>4Q2015</v>
      </c>
      <c r="F803" s="54">
        <f>IF(COUNTIF(C799:C801,"&gt;0")&lt;3,"N/A",AVERAGE(C799:C801))</f>
        <v>3.2500000000000001E-2</v>
      </c>
      <c r="H803" s="4">
        <v>42278</v>
      </c>
      <c r="I803" s="91">
        <f t="shared" si="28"/>
        <v>3.2499999999999994E-2</v>
      </c>
      <c r="J803" s="136" t="s">
        <v>230</v>
      </c>
    </row>
    <row r="804" spans="1:10">
      <c r="A804" s="50">
        <f t="shared" si="26"/>
        <v>42328</v>
      </c>
      <c r="B804" s="51">
        <v>42328</v>
      </c>
      <c r="C804" s="74">
        <f t="shared" si="25"/>
        <v>3.2500000000000001E-2</v>
      </c>
      <c r="E804" s="2" t="str">
        <f t="shared" si="27"/>
        <v>4Q2015</v>
      </c>
      <c r="F804" s="54">
        <f t="shared" ref="F804:F814" si="29">+F803</f>
        <v>3.2500000000000001E-2</v>
      </c>
      <c r="H804" s="4">
        <v>42309</v>
      </c>
      <c r="I804" s="91">
        <f t="shared" si="28"/>
        <v>3.2499999999999994E-2</v>
      </c>
      <c r="J804" s="136" t="s">
        <v>231</v>
      </c>
    </row>
    <row r="805" spans="1:10">
      <c r="A805" s="44">
        <f t="shared" si="26"/>
        <v>42358</v>
      </c>
      <c r="B805" s="45">
        <v>42358</v>
      </c>
      <c r="C805" s="55">
        <f>VALUE(RIGHT(J805,5))/100</f>
        <v>3.2500000000000001E-2</v>
      </c>
      <c r="E805" s="2" t="str">
        <f t="shared" si="27"/>
        <v>4Q2015</v>
      </c>
      <c r="F805" s="54">
        <f>F804</f>
        <v>3.2500000000000001E-2</v>
      </c>
      <c r="H805" s="4">
        <v>42339</v>
      </c>
      <c r="I805" s="91">
        <f t="shared" si="28"/>
        <v>3.2499999999999994E-2</v>
      </c>
      <c r="J805" s="136" t="s">
        <v>238</v>
      </c>
    </row>
    <row r="806" spans="1:10">
      <c r="A806" s="44">
        <f t="shared" si="26"/>
        <v>42389</v>
      </c>
      <c r="B806" s="45">
        <v>42389</v>
      </c>
      <c r="C806" s="55">
        <f>VALUE(RIGHT(J806,5))/100</f>
        <v>3.2500000000000001E-2</v>
      </c>
      <c r="E806" s="2" t="str">
        <f t="shared" si="27"/>
        <v>1Q2016</v>
      </c>
      <c r="F806" s="54">
        <f>IF(COUNTIF(C802:C804,"&gt;0")&lt;3,"N/A",AVERAGE(C802:C804))</f>
        <v>3.2500000000000001E-2</v>
      </c>
      <c r="H806" s="4">
        <v>42370</v>
      </c>
      <c r="I806" s="91">
        <f t="shared" si="28"/>
        <v>3.2499999999999994E-2</v>
      </c>
      <c r="J806" s="136" t="s">
        <v>242</v>
      </c>
    </row>
    <row r="807" spans="1:10">
      <c r="A807" s="50">
        <f t="shared" si="26"/>
        <v>42420</v>
      </c>
      <c r="B807" s="51">
        <v>42420</v>
      </c>
      <c r="C807" s="74">
        <f t="shared" si="25"/>
        <v>3.2500000000000001E-2</v>
      </c>
      <c r="E807" s="2" t="str">
        <f t="shared" si="27"/>
        <v>1Q2016</v>
      </c>
      <c r="F807" s="54">
        <f t="shared" si="29"/>
        <v>3.2500000000000001E-2</v>
      </c>
      <c r="H807" s="4">
        <v>42401</v>
      </c>
      <c r="I807" s="91">
        <f t="shared" si="28"/>
        <v>3.2499999999999994E-2</v>
      </c>
      <c r="J807" s="136" t="s">
        <v>243</v>
      </c>
    </row>
    <row r="808" spans="1:10">
      <c r="A808" s="44">
        <f t="shared" si="26"/>
        <v>42449</v>
      </c>
      <c r="B808" s="45">
        <v>42449</v>
      </c>
      <c r="C808" s="74">
        <f t="shared" si="25"/>
        <v>3.2500000000000001E-2</v>
      </c>
      <c r="E808" s="2" t="str">
        <f t="shared" si="27"/>
        <v>1Q2016</v>
      </c>
      <c r="F808" s="54">
        <f t="shared" si="29"/>
        <v>3.2500000000000001E-2</v>
      </c>
      <c r="H808" s="4">
        <v>42430</v>
      </c>
      <c r="I808" s="91">
        <f t="shared" si="28"/>
        <v>3.2499999999999994E-2</v>
      </c>
      <c r="J808" s="136" t="s">
        <v>244</v>
      </c>
    </row>
    <row r="809" spans="1:10">
      <c r="A809" s="44">
        <f t="shared" si="26"/>
        <v>42480</v>
      </c>
      <c r="B809" s="45">
        <v>42480</v>
      </c>
      <c r="C809" s="55">
        <f>VALUE(RIGHT(J809,5))/100</f>
        <v>3.4599999999999999E-2</v>
      </c>
      <c r="E809" s="2" t="str">
        <f t="shared" si="27"/>
        <v>2Q2016</v>
      </c>
      <c r="F809" s="54">
        <f>IF(COUNTIF(C805:C807,"&gt;0")&lt;3,"N/A",AVERAGE(C805:C807))</f>
        <v>3.2500000000000001E-2</v>
      </c>
      <c r="H809" s="4">
        <v>42461</v>
      </c>
      <c r="I809" s="91">
        <f t="shared" si="28"/>
        <v>3.2499999999999994E-2</v>
      </c>
      <c r="J809" s="136" t="s">
        <v>239</v>
      </c>
    </row>
    <row r="810" spans="1:10">
      <c r="A810" s="50">
        <f t="shared" si="26"/>
        <v>42510</v>
      </c>
      <c r="B810" s="51">
        <v>42510</v>
      </c>
      <c r="C810" s="74">
        <f t="shared" si="25"/>
        <v>3.4599999999999999E-2</v>
      </c>
      <c r="E810" s="2" t="str">
        <f t="shared" si="27"/>
        <v>2Q2016</v>
      </c>
      <c r="F810" s="54">
        <f t="shared" si="29"/>
        <v>3.2500000000000001E-2</v>
      </c>
      <c r="H810" s="4">
        <v>42491</v>
      </c>
      <c r="I810" s="91">
        <f t="shared" si="28"/>
        <v>3.2674999999999996E-2</v>
      </c>
      <c r="J810" s="136" t="s">
        <v>240</v>
      </c>
    </row>
    <row r="811" spans="1:10">
      <c r="A811" s="44">
        <f t="shared" si="26"/>
        <v>42541</v>
      </c>
      <c r="B811" s="45">
        <v>42541</v>
      </c>
      <c r="C811" s="74">
        <f t="shared" si="25"/>
        <v>3.4599999999999999E-2</v>
      </c>
      <c r="E811" s="2" t="str">
        <f t="shared" si="27"/>
        <v>2Q2016</v>
      </c>
      <c r="F811" s="54">
        <f t="shared" si="29"/>
        <v>3.2500000000000001E-2</v>
      </c>
      <c r="H811" s="4">
        <v>42522</v>
      </c>
      <c r="I811" s="91">
        <f t="shared" si="28"/>
        <v>3.2849999999999997E-2</v>
      </c>
      <c r="J811" s="136" t="s">
        <v>241</v>
      </c>
    </row>
    <row r="812" spans="1:10">
      <c r="A812" s="44">
        <f t="shared" si="26"/>
        <v>42571</v>
      </c>
      <c r="B812" s="45">
        <v>42571</v>
      </c>
      <c r="C812" s="55">
        <f>VALUE(RIGHT(J812,5))/100</f>
        <v>3.5000000000000003E-2</v>
      </c>
      <c r="E812" s="2" t="str">
        <f t="shared" si="27"/>
        <v>3Q2016</v>
      </c>
      <c r="F812" s="54">
        <f>IF(COUNTIF(C808:C810,"&gt;0")&lt;3,"N/A",AVERAGE(C808:C810))</f>
        <v>3.3899999999999993E-2</v>
      </c>
      <c r="H812" s="4">
        <v>42552</v>
      </c>
      <c r="I812" s="91">
        <f t="shared" si="28"/>
        <v>3.3025000000000006E-2</v>
      </c>
      <c r="J812" s="136" t="s">
        <v>232</v>
      </c>
    </row>
    <row r="813" spans="1:10">
      <c r="A813" s="50">
        <f t="shared" si="26"/>
        <v>42602</v>
      </c>
      <c r="B813" s="51">
        <v>42602</v>
      </c>
      <c r="C813" s="74">
        <f t="shared" si="25"/>
        <v>3.5000000000000003E-2</v>
      </c>
      <c r="E813" s="2" t="str">
        <f t="shared" si="27"/>
        <v>3Q2016</v>
      </c>
      <c r="F813" s="54">
        <f t="shared" si="29"/>
        <v>3.3899999999999993E-2</v>
      </c>
      <c r="H813" s="4">
        <v>42583</v>
      </c>
      <c r="I813" s="91">
        <f t="shared" si="28"/>
        <v>3.3233333333333337E-2</v>
      </c>
      <c r="J813" s="136" t="s">
        <v>233</v>
      </c>
    </row>
    <row r="814" spans="1:10">
      <c r="A814" s="44">
        <f t="shared" si="26"/>
        <v>42633</v>
      </c>
      <c r="B814" s="45">
        <v>42633</v>
      </c>
      <c r="C814" s="74">
        <f t="shared" si="25"/>
        <v>3.5000000000000003E-2</v>
      </c>
      <c r="E814" s="2" t="str">
        <f t="shared" si="27"/>
        <v>3Q2016</v>
      </c>
      <c r="F814" s="54">
        <f t="shared" si="29"/>
        <v>3.3899999999999993E-2</v>
      </c>
      <c r="H814" s="4">
        <v>42614</v>
      </c>
      <c r="I814" s="91">
        <f t="shared" si="28"/>
        <v>3.3441666666666675E-2</v>
      </c>
      <c r="J814" s="136" t="s">
        <v>234</v>
      </c>
    </row>
    <row r="815" spans="1:10">
      <c r="A815" s="44">
        <f t="shared" si="26"/>
        <v>42663</v>
      </c>
      <c r="B815" s="45">
        <v>42663</v>
      </c>
      <c r="C815" s="74">
        <f t="shared" si="25"/>
        <v>3.5000000000000003E-2</v>
      </c>
      <c r="E815" s="2" t="str">
        <f t="shared" si="27"/>
        <v>4Q2016</v>
      </c>
      <c r="F815" s="54">
        <f>IF(COUNTIF(C811:C813,"&gt;0")&lt;3,"N/A",AVERAGE(C811:C813))</f>
        <v>3.4866666666666664E-2</v>
      </c>
      <c r="H815" s="4">
        <v>42644</v>
      </c>
      <c r="I815" s="91">
        <f t="shared" si="28"/>
        <v>3.3650000000000006E-2</v>
      </c>
      <c r="J815" s="136" t="s">
        <v>235</v>
      </c>
    </row>
    <row r="816" spans="1:10">
      <c r="A816" s="50">
        <f t="shared" si="26"/>
        <v>42694</v>
      </c>
      <c r="B816" s="51">
        <v>42694</v>
      </c>
      <c r="C816" s="74">
        <f t="shared" si="25"/>
        <v>3.5000000000000003E-2</v>
      </c>
      <c r="E816" s="2" t="str">
        <f t="shared" si="27"/>
        <v>4Q2016</v>
      </c>
      <c r="F816" s="54">
        <f>+F815</f>
        <v>3.4866666666666664E-2</v>
      </c>
      <c r="H816" s="4">
        <v>42675</v>
      </c>
      <c r="I816" s="91">
        <f t="shared" si="28"/>
        <v>3.3858333333333344E-2</v>
      </c>
      <c r="J816" s="136" t="s">
        <v>236</v>
      </c>
    </row>
    <row r="817" spans="1:12">
      <c r="A817" s="44">
        <f t="shared" si="26"/>
        <v>42724</v>
      </c>
      <c r="B817" s="45">
        <v>42724</v>
      </c>
      <c r="C817" s="74">
        <f t="shared" si="25"/>
        <v>3.5000000000000003E-2</v>
      </c>
      <c r="E817" s="2" t="str">
        <f t="shared" si="27"/>
        <v>4Q2016</v>
      </c>
      <c r="F817" s="54">
        <f>+F816</f>
        <v>3.4866666666666664E-2</v>
      </c>
      <c r="H817" s="4">
        <v>42705</v>
      </c>
      <c r="I817" s="91">
        <f t="shared" si="28"/>
        <v>3.4066666666666669E-2</v>
      </c>
      <c r="J817" s="136" t="s">
        <v>237</v>
      </c>
    </row>
    <row r="818" spans="1:12">
      <c r="A818" s="44">
        <f t="shared" si="26"/>
        <v>42755</v>
      </c>
      <c r="B818" s="45">
        <v>42755</v>
      </c>
      <c r="C818" s="55">
        <f>VALUE(RIGHT(J818,5))/100</f>
        <v>3.6000000000000004E-2</v>
      </c>
      <c r="E818" s="2" t="str">
        <f t="shared" si="27"/>
        <v>1Q2017</v>
      </c>
      <c r="F818" s="54">
        <f>IF(COUNTIF(C814:C816,"&gt;0")&lt;3,"N/A",AVERAGE(C814:C816))</f>
        <v>3.5000000000000003E-2</v>
      </c>
      <c r="H818" s="4">
        <v>42736</v>
      </c>
      <c r="I818" s="91">
        <f t="shared" si="28"/>
        <v>3.4275000000000007E-2</v>
      </c>
      <c r="J818" s="170" t="s">
        <v>246</v>
      </c>
      <c r="K818">
        <v>3.0000000000000001E-3</v>
      </c>
      <c r="L818" s="74">
        <f t="shared" ref="L818:L829" si="30">+K818*12</f>
        <v>3.6000000000000004E-2</v>
      </c>
    </row>
    <row r="819" spans="1:12">
      <c r="A819" s="50">
        <f t="shared" si="26"/>
        <v>42786</v>
      </c>
      <c r="B819" s="51">
        <v>42786</v>
      </c>
      <c r="C819" s="74">
        <f t="shared" ref="C819:C829" si="31">C818</f>
        <v>3.6000000000000004E-2</v>
      </c>
      <c r="E819" s="2" t="str">
        <f t="shared" si="27"/>
        <v>1Q2017</v>
      </c>
      <c r="F819" s="54">
        <f>+F818</f>
        <v>3.5000000000000003E-2</v>
      </c>
      <c r="H819" s="4">
        <v>42767</v>
      </c>
      <c r="I819" s="91">
        <f t="shared" si="28"/>
        <v>3.4566666666666669E-2</v>
      </c>
      <c r="J819" s="171" t="s">
        <v>247</v>
      </c>
      <c r="K819">
        <v>2.7000000000000001E-3</v>
      </c>
      <c r="L819" s="74">
        <f t="shared" si="30"/>
        <v>3.2399999999999998E-2</v>
      </c>
    </row>
    <row r="820" spans="1:12">
      <c r="A820" s="44">
        <f t="shared" si="26"/>
        <v>42814</v>
      </c>
      <c r="B820" s="45">
        <v>42814</v>
      </c>
      <c r="C820" s="74">
        <f t="shared" si="31"/>
        <v>3.6000000000000004E-2</v>
      </c>
      <c r="E820" s="2" t="str">
        <f t="shared" si="27"/>
        <v>1Q2017</v>
      </c>
      <c r="F820" s="54">
        <f>+F819</f>
        <v>3.5000000000000003E-2</v>
      </c>
      <c r="H820" s="4">
        <v>42795</v>
      </c>
      <c r="I820" s="91">
        <f t="shared" si="28"/>
        <v>3.4858333333333345E-2</v>
      </c>
      <c r="J820" s="171" t="s">
        <v>248</v>
      </c>
      <c r="K820">
        <v>3.0000000000000001E-3</v>
      </c>
      <c r="L820" s="74">
        <f t="shared" si="30"/>
        <v>3.6000000000000004E-2</v>
      </c>
    </row>
    <row r="821" spans="1:12">
      <c r="A821" s="44">
        <f t="shared" si="26"/>
        <v>42845</v>
      </c>
      <c r="B821" s="45">
        <v>42845</v>
      </c>
      <c r="C821" s="55">
        <f>VALUE(RIGHT(J821,5))/100</f>
        <v>3.6000000000000004E-2</v>
      </c>
      <c r="E821" s="2" t="str">
        <f t="shared" si="27"/>
        <v>2Q2017</v>
      </c>
      <c r="F821" s="54">
        <f>IF(COUNTIF(C817:C819,"&gt;0")&lt;3,"N/A",AVERAGE(C817:C819))</f>
        <v>3.5666666666666673E-2</v>
      </c>
      <c r="H821" s="4">
        <v>42826</v>
      </c>
      <c r="I821" s="91">
        <f t="shared" si="28"/>
        <v>3.5150000000000015E-2</v>
      </c>
      <c r="J821" s="171" t="s">
        <v>249</v>
      </c>
      <c r="K821">
        <v>3.0000000000000001E-3</v>
      </c>
      <c r="L821" s="74">
        <f t="shared" si="30"/>
        <v>3.6000000000000004E-2</v>
      </c>
    </row>
    <row r="822" spans="1:12">
      <c r="A822" s="50">
        <f t="shared" si="26"/>
        <v>42875</v>
      </c>
      <c r="B822" s="51">
        <v>42875</v>
      </c>
      <c r="C822" s="74">
        <f t="shared" si="31"/>
        <v>3.6000000000000004E-2</v>
      </c>
      <c r="E822" s="2" t="str">
        <f t="shared" si="27"/>
        <v>2Q2017</v>
      </c>
      <c r="F822" s="54">
        <f>+F821</f>
        <v>3.5666666666666673E-2</v>
      </c>
      <c r="H822" s="4">
        <v>42856</v>
      </c>
      <c r="I822" s="91">
        <f t="shared" si="28"/>
        <v>3.5266666666666675E-2</v>
      </c>
      <c r="J822" s="171" t="s">
        <v>250</v>
      </c>
      <c r="K822">
        <v>3.2000000000000002E-3</v>
      </c>
      <c r="L822" s="74">
        <f t="shared" si="30"/>
        <v>3.8400000000000004E-2</v>
      </c>
    </row>
    <row r="823" spans="1:12">
      <c r="A823" s="44">
        <f t="shared" si="26"/>
        <v>42906</v>
      </c>
      <c r="B823" s="45">
        <v>42906</v>
      </c>
      <c r="C823" s="74">
        <f t="shared" si="31"/>
        <v>3.6000000000000004E-2</v>
      </c>
      <c r="E823" s="2" t="str">
        <f t="shared" si="27"/>
        <v>2Q2017</v>
      </c>
      <c r="F823" s="54">
        <f>+F822</f>
        <v>3.5666666666666673E-2</v>
      </c>
      <c r="H823" s="4">
        <v>42887</v>
      </c>
      <c r="I823" s="91">
        <f t="shared" si="28"/>
        <v>3.5383333333333343E-2</v>
      </c>
      <c r="J823" s="171" t="s">
        <v>251</v>
      </c>
      <c r="K823">
        <v>3.0000000000000001E-3</v>
      </c>
      <c r="L823" s="74">
        <f t="shared" si="30"/>
        <v>3.6000000000000004E-2</v>
      </c>
    </row>
    <row r="824" spans="1:12">
      <c r="A824" s="44">
        <f t="shared" si="26"/>
        <v>42936</v>
      </c>
      <c r="B824" s="45">
        <v>42936</v>
      </c>
      <c r="C824" s="55">
        <f>VALUE(RIGHT(J824,5))/100</f>
        <v>4.0800000000000003E-2</v>
      </c>
      <c r="E824" s="2" t="str">
        <f t="shared" si="27"/>
        <v>3Q2017</v>
      </c>
      <c r="F824" s="54">
        <f>IF(COUNTIF(C820:C822,"&gt;0")&lt;3,"N/A",AVERAGE(C820:C822))</f>
        <v>3.6000000000000004E-2</v>
      </c>
      <c r="H824" s="4">
        <v>42917</v>
      </c>
      <c r="I824" s="91">
        <f t="shared" si="28"/>
        <v>3.5500000000000011E-2</v>
      </c>
      <c r="J824" s="171" t="s">
        <v>252</v>
      </c>
      <c r="K824">
        <v>3.3999999999999998E-3</v>
      </c>
      <c r="L824" s="74">
        <f t="shared" si="30"/>
        <v>4.0799999999999996E-2</v>
      </c>
    </row>
    <row r="825" spans="1:12">
      <c r="A825" s="50">
        <f t="shared" si="26"/>
        <v>42967</v>
      </c>
      <c r="B825" s="51">
        <v>42967</v>
      </c>
      <c r="C825" s="172">
        <f t="shared" si="31"/>
        <v>4.0800000000000003E-2</v>
      </c>
      <c r="E825" s="2" t="str">
        <f t="shared" si="27"/>
        <v>3Q2017</v>
      </c>
      <c r="F825" s="54">
        <f>+F824</f>
        <v>3.6000000000000004E-2</v>
      </c>
      <c r="H825" s="4">
        <v>42948</v>
      </c>
      <c r="I825" s="91">
        <f t="shared" si="28"/>
        <v>3.5983333333333346E-2</v>
      </c>
      <c r="J825" s="171" t="s">
        <v>253</v>
      </c>
      <c r="K825">
        <v>3.3999999999999998E-3</v>
      </c>
      <c r="L825" s="74">
        <f t="shared" si="30"/>
        <v>4.0799999999999996E-2</v>
      </c>
    </row>
    <row r="826" spans="1:12">
      <c r="A826" s="44">
        <f t="shared" si="26"/>
        <v>42998</v>
      </c>
      <c r="B826" s="45">
        <v>42998</v>
      </c>
      <c r="C826" s="172">
        <f t="shared" si="31"/>
        <v>4.0800000000000003E-2</v>
      </c>
      <c r="E826" s="2" t="str">
        <f t="shared" si="27"/>
        <v>3Q2017</v>
      </c>
      <c r="F826" s="54">
        <f>+F825</f>
        <v>3.6000000000000004E-2</v>
      </c>
      <c r="H826" s="4">
        <v>42979</v>
      </c>
      <c r="I826" s="91">
        <f t="shared" si="28"/>
        <v>3.6466666666666675E-2</v>
      </c>
      <c r="J826" s="171" t="s">
        <v>245</v>
      </c>
      <c r="K826">
        <v>3.3E-3</v>
      </c>
      <c r="L826" s="74">
        <f t="shared" si="30"/>
        <v>3.9599999999999996E-2</v>
      </c>
    </row>
    <row r="827" spans="1:12">
      <c r="A827" s="44">
        <f t="shared" si="26"/>
        <v>43028</v>
      </c>
      <c r="B827" s="45">
        <v>43028</v>
      </c>
      <c r="C827" s="74">
        <f>VALUE(RIGHT(J827,5))/100</f>
        <v>4.3200000000000002E-2</v>
      </c>
      <c r="E827" s="2" t="str">
        <f t="shared" si="27"/>
        <v>4Q2017</v>
      </c>
      <c r="F827" s="54">
        <f>IF(COUNTIF(C823:C825,"&gt;0")&lt;3,"N/A",AVERAGE(C823:C825))</f>
        <v>3.9200000000000006E-2</v>
      </c>
      <c r="H827" s="4">
        <v>43009</v>
      </c>
      <c r="I827" s="91">
        <f t="shared" si="28"/>
        <v>3.6950000000000004E-2</v>
      </c>
      <c r="J827" s="171" t="s">
        <v>254</v>
      </c>
      <c r="K827">
        <v>3.5999999999999999E-3</v>
      </c>
      <c r="L827" s="74">
        <f t="shared" si="30"/>
        <v>4.3200000000000002E-2</v>
      </c>
    </row>
    <row r="828" spans="1:12">
      <c r="A828" s="50">
        <f t="shared" si="26"/>
        <v>43059</v>
      </c>
      <c r="B828" s="51">
        <v>43059</v>
      </c>
      <c r="C828" s="172">
        <f t="shared" si="31"/>
        <v>4.3200000000000002E-2</v>
      </c>
      <c r="E828" s="2" t="str">
        <f t="shared" si="27"/>
        <v>4Q2017</v>
      </c>
      <c r="F828" s="54">
        <f>+F827</f>
        <v>3.9200000000000006E-2</v>
      </c>
      <c r="H828" s="4">
        <v>43040</v>
      </c>
      <c r="I828" s="91">
        <f t="shared" si="28"/>
        <v>3.7633333333333338E-2</v>
      </c>
      <c r="J828" s="171" t="s">
        <v>255</v>
      </c>
      <c r="K828">
        <v>3.5000000000000001E-3</v>
      </c>
      <c r="L828" s="74">
        <f t="shared" si="30"/>
        <v>4.2000000000000003E-2</v>
      </c>
    </row>
    <row r="829" spans="1:12">
      <c r="A829" s="44">
        <f t="shared" si="26"/>
        <v>43089</v>
      </c>
      <c r="B829" s="45">
        <v>43089</v>
      </c>
      <c r="C829" s="172">
        <f t="shared" si="31"/>
        <v>4.3200000000000002E-2</v>
      </c>
      <c r="E829" s="2" t="str">
        <f t="shared" si="27"/>
        <v>4Q2017</v>
      </c>
      <c r="F829" s="54">
        <f>+F828</f>
        <v>3.9200000000000006E-2</v>
      </c>
      <c r="H829" s="4">
        <v>43070</v>
      </c>
      <c r="I829" s="91">
        <f t="shared" si="28"/>
        <v>3.8316666666666672E-2</v>
      </c>
      <c r="J829" s="171" t="s">
        <v>256</v>
      </c>
      <c r="K829">
        <v>3.5999999999999999E-3</v>
      </c>
      <c r="L829" s="74">
        <f t="shared" si="30"/>
        <v>4.3200000000000002E-2</v>
      </c>
    </row>
    <row r="830" spans="1:12">
      <c r="A830" s="44">
        <f t="shared" si="26"/>
        <v>43120</v>
      </c>
      <c r="B830" s="45">
        <v>43120</v>
      </c>
      <c r="C830" s="74">
        <f>VALUE(RIGHT(J830,5))/100</f>
        <v>4.3200000000000002E-2</v>
      </c>
      <c r="E830" s="2" t="str">
        <f t="shared" si="27"/>
        <v>1Q2018</v>
      </c>
      <c r="F830" s="54">
        <f>IF(COUNTIF(C826:C828,"&gt;0")&lt;3,"N/A",AVERAGE(C826:C828))</f>
        <v>4.24E-2</v>
      </c>
      <c r="H830" s="4">
        <v>43101</v>
      </c>
      <c r="I830" s="91">
        <f>AVERAGE(C818:C829)</f>
        <v>3.9000000000000007E-2</v>
      </c>
      <c r="J830" s="133" t="s">
        <v>257</v>
      </c>
      <c r="K830">
        <v>3.5999999999999999E-3</v>
      </c>
      <c r="L830" s="74">
        <f>+K830*12</f>
        <v>4.3200000000000002E-2</v>
      </c>
    </row>
    <row r="831" spans="1:12">
      <c r="A831" s="50">
        <f t="shared" si="26"/>
        <v>43151</v>
      </c>
      <c r="B831" s="51">
        <v>43151</v>
      </c>
      <c r="C831" s="74">
        <f t="shared" ref="C831:C844" si="32">VALUE(RIGHT(J831,5))/100</f>
        <v>3.9599999999999996E-2</v>
      </c>
      <c r="E831" s="2" t="str">
        <f t="shared" si="27"/>
        <v>1Q2018</v>
      </c>
      <c r="F831" s="54">
        <f>+F830</f>
        <v>4.24E-2</v>
      </c>
      <c r="H831" s="4">
        <v>43132</v>
      </c>
      <c r="I831" s="91">
        <f t="shared" si="28"/>
        <v>3.960000000000001E-2</v>
      </c>
      <c r="J831" s="171" t="s">
        <v>258</v>
      </c>
      <c r="K831">
        <v>3.3E-3</v>
      </c>
      <c r="L831" s="172">
        <f t="shared" ref="L831:L844" si="33">+K831*12</f>
        <v>3.9599999999999996E-2</v>
      </c>
    </row>
    <row r="832" spans="1:12">
      <c r="A832" s="44">
        <f t="shared" si="26"/>
        <v>43179</v>
      </c>
      <c r="B832" s="45">
        <v>43179</v>
      </c>
      <c r="C832" s="74">
        <f t="shared" si="32"/>
        <v>4.3200000000000002E-2</v>
      </c>
      <c r="E832" s="2" t="str">
        <f t="shared" si="27"/>
        <v>1Q2018</v>
      </c>
      <c r="F832" s="54">
        <f>+F831</f>
        <v>4.24E-2</v>
      </c>
      <c r="H832" s="4">
        <v>43160</v>
      </c>
      <c r="I832" s="91">
        <f t="shared" si="28"/>
        <v>3.9900000000000012E-2</v>
      </c>
      <c r="J832" s="171" t="s">
        <v>259</v>
      </c>
      <c r="K832">
        <v>3.5999999999999999E-3</v>
      </c>
      <c r="L832" s="172">
        <f t="shared" si="33"/>
        <v>4.3200000000000002E-2</v>
      </c>
    </row>
    <row r="833" spans="1:12">
      <c r="A833" s="44">
        <f t="shared" si="26"/>
        <v>43210</v>
      </c>
      <c r="B833" s="45">
        <v>43210</v>
      </c>
      <c r="C833" s="74">
        <f t="shared" si="32"/>
        <v>4.4400000000000002E-2</v>
      </c>
      <c r="E833" s="2" t="str">
        <f t="shared" si="27"/>
        <v>2Q2018</v>
      </c>
      <c r="F833" s="54">
        <f>IF(COUNTIF(C829:C831,"&gt;0")&lt;3,"N/A",AVERAGE(C829:C831))</f>
        <v>4.2000000000000003E-2</v>
      </c>
      <c r="H833" s="4">
        <v>43191</v>
      </c>
      <c r="I833" s="91">
        <f t="shared" si="28"/>
        <v>4.0500000000000008E-2</v>
      </c>
      <c r="J833" s="171" t="s">
        <v>260</v>
      </c>
      <c r="K833">
        <v>3.7000000000000002E-3</v>
      </c>
      <c r="L833" s="74">
        <f t="shared" si="33"/>
        <v>4.4400000000000002E-2</v>
      </c>
    </row>
    <row r="834" spans="1:12">
      <c r="A834" s="50">
        <f t="shared" si="26"/>
        <v>43240</v>
      </c>
      <c r="B834" s="51">
        <v>43240</v>
      </c>
      <c r="C834" s="74">
        <f t="shared" si="32"/>
        <v>4.5599999999999995E-2</v>
      </c>
      <c r="E834" s="2" t="str">
        <f t="shared" si="27"/>
        <v>2Q2018</v>
      </c>
      <c r="F834" s="54">
        <f>+F833</f>
        <v>4.2000000000000003E-2</v>
      </c>
      <c r="H834" s="4">
        <v>43221</v>
      </c>
      <c r="I834" s="91">
        <f t="shared" si="28"/>
        <v>4.1200000000000007E-2</v>
      </c>
      <c r="J834" s="171" t="s">
        <v>261</v>
      </c>
      <c r="K834">
        <v>3.8E-3</v>
      </c>
      <c r="L834" s="172">
        <f t="shared" si="33"/>
        <v>4.5600000000000002E-2</v>
      </c>
    </row>
    <row r="835" spans="1:12">
      <c r="A835" s="44">
        <f t="shared" si="26"/>
        <v>43271</v>
      </c>
      <c r="B835" s="45">
        <v>43271</v>
      </c>
      <c r="C835" s="74">
        <f t="shared" si="32"/>
        <v>4.4400000000000002E-2</v>
      </c>
      <c r="E835" s="2" t="str">
        <f t="shared" si="27"/>
        <v>2Q2018</v>
      </c>
      <c r="F835" s="54">
        <f>+F834</f>
        <v>4.2000000000000003E-2</v>
      </c>
      <c r="H835" s="4">
        <v>43252</v>
      </c>
      <c r="I835" s="91">
        <f t="shared" si="28"/>
        <v>4.2000000000000003E-2</v>
      </c>
      <c r="J835" s="171" t="s">
        <v>262</v>
      </c>
      <c r="K835">
        <v>3.7000000000000002E-3</v>
      </c>
      <c r="L835" s="172">
        <f t="shared" si="33"/>
        <v>4.4400000000000002E-2</v>
      </c>
    </row>
    <row r="836" spans="1:12">
      <c r="A836" s="44">
        <f t="shared" si="26"/>
        <v>43301</v>
      </c>
      <c r="B836" s="45">
        <v>43301</v>
      </c>
      <c r="C836" s="74">
        <f t="shared" si="32"/>
        <v>4.8000000000000001E-2</v>
      </c>
      <c r="E836" s="2" t="str">
        <f t="shared" si="27"/>
        <v>3Q2018</v>
      </c>
      <c r="F836" s="54">
        <f>IF(COUNTIF(C832:C834,"&gt;0")&lt;3,"N/A",AVERAGE(C832:C834))</f>
        <v>4.4400000000000002E-2</v>
      </c>
      <c r="H836" s="4">
        <v>43282</v>
      </c>
      <c r="I836" s="91">
        <f t="shared" si="28"/>
        <v>4.2700000000000009E-2</v>
      </c>
      <c r="J836" s="173" t="s">
        <v>263</v>
      </c>
      <c r="K836">
        <v>4.0000000000000001E-3</v>
      </c>
      <c r="L836" s="74">
        <f t="shared" si="33"/>
        <v>4.8000000000000001E-2</v>
      </c>
    </row>
    <row r="837" spans="1:12">
      <c r="A837" s="50">
        <f>+B837</f>
        <v>43332</v>
      </c>
      <c r="B837" s="51">
        <v>43332</v>
      </c>
      <c r="C837" s="74">
        <f t="shared" si="32"/>
        <v>4.8000000000000001E-2</v>
      </c>
      <c r="E837" s="2" t="str">
        <f t="shared" si="27"/>
        <v>3Q2018</v>
      </c>
      <c r="F837" s="54">
        <f>+F836</f>
        <v>4.4400000000000002E-2</v>
      </c>
      <c r="H837" s="4">
        <v>43313</v>
      </c>
      <c r="I837" s="91">
        <f t="shared" si="28"/>
        <v>4.3300000000000005E-2</v>
      </c>
      <c r="J837" s="173" t="s">
        <v>264</v>
      </c>
      <c r="K837">
        <v>4.0000000000000001E-3</v>
      </c>
      <c r="L837" s="172">
        <f t="shared" si="33"/>
        <v>4.8000000000000001E-2</v>
      </c>
    </row>
    <row r="838" spans="1:12">
      <c r="A838" s="44">
        <f>+B838</f>
        <v>43363</v>
      </c>
      <c r="B838" s="45">
        <v>43363</v>
      </c>
      <c r="C838" s="74">
        <f t="shared" si="32"/>
        <v>4.6799999999999994E-2</v>
      </c>
      <c r="E838" s="2" t="str">
        <f t="shared" si="27"/>
        <v>3Q2018</v>
      </c>
      <c r="F838" s="54">
        <f>+F837</f>
        <v>4.4400000000000002E-2</v>
      </c>
      <c r="H838" s="4">
        <v>43344</v>
      </c>
      <c r="I838" s="91">
        <f t="shared" si="28"/>
        <v>4.3899999999999995E-2</v>
      </c>
      <c r="J838" s="173" t="s">
        <v>265</v>
      </c>
      <c r="K838">
        <v>3.8999999999999998E-3</v>
      </c>
      <c r="L838" s="172">
        <f t="shared" si="33"/>
        <v>4.6799999999999994E-2</v>
      </c>
    </row>
    <row r="839" spans="1:12">
      <c r="A839" s="44">
        <f>+B839</f>
        <v>43393</v>
      </c>
      <c r="B839" s="45">
        <v>43393</v>
      </c>
      <c r="C839" s="74">
        <f t="shared" si="32"/>
        <v>5.04E-2</v>
      </c>
      <c r="E839" s="2" t="str">
        <f t="shared" si="27"/>
        <v>4Q2018</v>
      </c>
      <c r="F839" s="54">
        <f>IF(COUNTIF(C835:C837,"&gt;0")&lt;3,"N/A",AVERAGE(C835:C837))</f>
        <v>4.6800000000000008E-2</v>
      </c>
      <c r="H839" s="4">
        <v>43374</v>
      </c>
      <c r="I839" s="91">
        <f t="shared" si="28"/>
        <v>4.4399999999999995E-2</v>
      </c>
      <c r="J839" s="173" t="s">
        <v>266</v>
      </c>
      <c r="K839">
        <v>4.1999999999999997E-3</v>
      </c>
      <c r="L839" s="74">
        <f t="shared" si="33"/>
        <v>5.04E-2</v>
      </c>
    </row>
    <row r="840" spans="1:12">
      <c r="A840" s="50">
        <f>+B840</f>
        <v>43424</v>
      </c>
      <c r="B840" s="51">
        <v>43424</v>
      </c>
      <c r="C840" s="74">
        <f t="shared" si="32"/>
        <v>4.9200000000000001E-2</v>
      </c>
      <c r="E840" s="2" t="str">
        <f t="shared" si="27"/>
        <v>4Q2018</v>
      </c>
      <c r="F840" s="54">
        <f>+F839</f>
        <v>4.6800000000000008E-2</v>
      </c>
      <c r="H840" s="4">
        <v>43405</v>
      </c>
      <c r="I840" s="91">
        <f t="shared" si="28"/>
        <v>4.4999999999999991E-2</v>
      </c>
      <c r="J840" s="173" t="s">
        <v>267</v>
      </c>
      <c r="K840">
        <v>4.1000000000000003E-3</v>
      </c>
      <c r="L840" s="74">
        <f t="shared" si="33"/>
        <v>4.9200000000000008E-2</v>
      </c>
    </row>
    <row r="841" spans="1:12">
      <c r="A841" s="44">
        <f>+B841</f>
        <v>43454</v>
      </c>
      <c r="B841" s="45">
        <v>43454</v>
      </c>
      <c r="C841" s="74">
        <f t="shared" si="32"/>
        <v>5.04E-2</v>
      </c>
      <c r="E841" s="2" t="str">
        <f t="shared" si="27"/>
        <v>4Q2018</v>
      </c>
      <c r="F841" s="54">
        <f>+F840</f>
        <v>4.6800000000000008E-2</v>
      </c>
      <c r="H841" s="4">
        <v>43435</v>
      </c>
      <c r="I841" s="91">
        <f t="shared" si="28"/>
        <v>4.5499999999999992E-2</v>
      </c>
      <c r="J841" s="173" t="s">
        <v>268</v>
      </c>
      <c r="K841">
        <v>4.1999999999999997E-3</v>
      </c>
      <c r="L841" s="74">
        <f t="shared" si="33"/>
        <v>5.04E-2</v>
      </c>
    </row>
    <row r="842" spans="1:12">
      <c r="A842" s="44">
        <f t="shared" ref="A842:A900" si="34">+B842</f>
        <v>43485</v>
      </c>
      <c r="B842" s="45">
        <v>43485</v>
      </c>
      <c r="C842" s="74">
        <f t="shared" si="32"/>
        <v>5.28E-2</v>
      </c>
      <c r="E842" s="2" t="str">
        <f t="shared" si="27"/>
        <v>1Q2019</v>
      </c>
      <c r="F842" s="54">
        <f>IF(COUNTIF(C838:C840,"&gt;0")&lt;3,"N/A",AVERAGE(C838:C840))</f>
        <v>4.8800000000000003E-2</v>
      </c>
      <c r="H842" s="4">
        <v>43466</v>
      </c>
      <c r="I842" s="91">
        <f t="shared" si="28"/>
        <v>4.6100000000000002E-2</v>
      </c>
      <c r="J842" s="173" t="s">
        <v>269</v>
      </c>
      <c r="K842">
        <v>4.4000000000000003E-3</v>
      </c>
      <c r="L842" s="74">
        <f t="shared" si="33"/>
        <v>5.28E-2</v>
      </c>
    </row>
    <row r="843" spans="1:12">
      <c r="A843" s="50">
        <f t="shared" si="34"/>
        <v>43516</v>
      </c>
      <c r="B843" s="51">
        <v>43516</v>
      </c>
      <c r="C843" s="74">
        <f t="shared" si="32"/>
        <v>4.8000000000000001E-2</v>
      </c>
      <c r="E843" s="2" t="str">
        <f t="shared" ref="E843:E906" si="35">IF(MONTH(B843)&lt;4,"1",IF(MONTH(B843)&lt;7,"2",IF(MONTH(B843)&lt;10,"3","4")))&amp;"Q"&amp;YEAR(B843)</f>
        <v>1Q2019</v>
      </c>
      <c r="F843" s="54">
        <f>+F842</f>
        <v>4.8800000000000003E-2</v>
      </c>
      <c r="H843" s="4">
        <v>43497</v>
      </c>
      <c r="I843" s="91">
        <f t="shared" si="28"/>
        <v>4.6899999999999997E-2</v>
      </c>
      <c r="J843" s="173" t="s">
        <v>270</v>
      </c>
      <c r="K843">
        <v>4.0000000000000001E-3</v>
      </c>
      <c r="L843" s="74">
        <f t="shared" si="33"/>
        <v>4.8000000000000001E-2</v>
      </c>
    </row>
    <row r="844" spans="1:12">
      <c r="A844" s="44">
        <f t="shared" si="34"/>
        <v>43544</v>
      </c>
      <c r="B844" s="45">
        <v>43544</v>
      </c>
      <c r="C844" s="74">
        <f t="shared" si="32"/>
        <v>5.28E-2</v>
      </c>
      <c r="E844" s="2" t="str">
        <f t="shared" si="35"/>
        <v>1Q2019</v>
      </c>
      <c r="F844" s="54">
        <f>+F843</f>
        <v>4.8800000000000003E-2</v>
      </c>
      <c r="H844" s="4">
        <v>43525</v>
      </c>
      <c r="I844" s="91">
        <f t="shared" si="28"/>
        <v>4.7600000000000003E-2</v>
      </c>
      <c r="J844" s="173" t="s">
        <v>271</v>
      </c>
      <c r="K844">
        <v>4.4000000000000003E-3</v>
      </c>
      <c r="L844" s="74">
        <f t="shared" si="33"/>
        <v>5.28E-2</v>
      </c>
    </row>
    <row r="845" spans="1:12">
      <c r="A845" s="44">
        <f t="shared" si="34"/>
        <v>43575</v>
      </c>
      <c r="B845" s="45">
        <v>43575</v>
      </c>
      <c r="C845" s="74" t="e">
        <f>VALUE(RIGHT(J845,5))/100</f>
        <v>#VALUE!</v>
      </c>
      <c r="E845" s="2" t="str">
        <f t="shared" si="35"/>
        <v>2Q2019</v>
      </c>
      <c r="F845" s="54">
        <f>IF(COUNTIF(C841:C843,"&gt;0")&lt;3,"N/A",AVERAGE(C841:C843))</f>
        <v>5.04E-2</v>
      </c>
      <c r="I845" s="91">
        <f t="shared" si="28"/>
        <v>4.8399999999999999E-2</v>
      </c>
      <c r="J845" s="117"/>
    </row>
    <row r="846" spans="1:12">
      <c r="A846" s="50">
        <f t="shared" si="34"/>
        <v>43605</v>
      </c>
      <c r="B846" s="51">
        <v>43605</v>
      </c>
      <c r="C846" s="74" t="e">
        <f>+C845</f>
        <v>#VALUE!</v>
      </c>
      <c r="E846" s="2" t="str">
        <f t="shared" si="35"/>
        <v>2Q2019</v>
      </c>
      <c r="F846" s="54">
        <f>+F845</f>
        <v>5.04E-2</v>
      </c>
      <c r="J846" s="117"/>
    </row>
    <row r="847" spans="1:12">
      <c r="A847" s="44">
        <f t="shared" si="34"/>
        <v>43636</v>
      </c>
      <c r="B847" s="45">
        <v>43636</v>
      </c>
      <c r="C847" s="74" t="e">
        <f>+C846</f>
        <v>#VALUE!</v>
      </c>
      <c r="E847" s="2" t="str">
        <f t="shared" si="35"/>
        <v>2Q2019</v>
      </c>
      <c r="F847" s="54">
        <f>+F846</f>
        <v>5.04E-2</v>
      </c>
      <c r="J847" s="117"/>
    </row>
    <row r="848" spans="1:12">
      <c r="A848" s="44">
        <f t="shared" si="34"/>
        <v>43666</v>
      </c>
      <c r="B848" s="45">
        <v>43666</v>
      </c>
      <c r="C848" s="74" t="e">
        <f>VALUE(RIGHT(J848,5))/100</f>
        <v>#VALUE!</v>
      </c>
      <c r="E848" s="2" t="str">
        <f t="shared" si="35"/>
        <v>3Q2019</v>
      </c>
      <c r="F848" s="54" t="str">
        <f>IF(COUNTIF(C844:C846,"&gt;0")&lt;3,"N/A",AVERAGE(C844:C846))</f>
        <v>N/A</v>
      </c>
      <c r="J848" s="117"/>
    </row>
    <row r="849" spans="1:10">
      <c r="A849" s="50">
        <f t="shared" si="34"/>
        <v>43697</v>
      </c>
      <c r="B849" s="51">
        <v>43697</v>
      </c>
      <c r="C849" s="74" t="e">
        <f>+C848</f>
        <v>#VALUE!</v>
      </c>
      <c r="E849" s="2" t="str">
        <f t="shared" si="35"/>
        <v>3Q2019</v>
      </c>
      <c r="F849" s="54" t="str">
        <f>+F848</f>
        <v>N/A</v>
      </c>
      <c r="J849" s="117"/>
    </row>
    <row r="850" spans="1:10">
      <c r="A850" s="44">
        <f t="shared" si="34"/>
        <v>43728</v>
      </c>
      <c r="B850" s="45">
        <v>43728</v>
      </c>
      <c r="C850" s="74" t="e">
        <f>+C849</f>
        <v>#VALUE!</v>
      </c>
      <c r="E850" s="2" t="str">
        <f t="shared" si="35"/>
        <v>3Q2019</v>
      </c>
      <c r="F850" s="54" t="str">
        <f>+F849</f>
        <v>N/A</v>
      </c>
      <c r="J850" s="117"/>
    </row>
    <row r="851" spans="1:10">
      <c r="A851" s="44">
        <f t="shared" si="34"/>
        <v>43758</v>
      </c>
      <c r="B851" s="45">
        <v>43758</v>
      </c>
      <c r="C851" s="55" t="s">
        <v>12</v>
      </c>
      <c r="E851" s="2" t="str">
        <f t="shared" si="35"/>
        <v>4Q2019</v>
      </c>
      <c r="F851" s="54" t="str">
        <f>IF(COUNTIF(C847:C849,"&gt;0")&lt;3,"N/A",AVERAGE(C847:C849))</f>
        <v>N/A</v>
      </c>
      <c r="J851" s="117"/>
    </row>
    <row r="852" spans="1:10">
      <c r="A852" s="50">
        <f t="shared" si="34"/>
        <v>43789</v>
      </c>
      <c r="B852" s="51">
        <v>43789</v>
      </c>
      <c r="C852" s="55" t="s">
        <v>12</v>
      </c>
      <c r="E852" s="2" t="str">
        <f t="shared" si="35"/>
        <v>4Q2019</v>
      </c>
      <c r="F852" s="54" t="str">
        <f>+F851</f>
        <v>N/A</v>
      </c>
      <c r="J852" s="117"/>
    </row>
    <row r="853" spans="1:10">
      <c r="A853" s="44">
        <f t="shared" si="34"/>
        <v>43819</v>
      </c>
      <c r="B853" s="45">
        <v>43819</v>
      </c>
      <c r="C853" s="55" t="s">
        <v>12</v>
      </c>
      <c r="E853" s="2" t="str">
        <f t="shared" si="35"/>
        <v>4Q2019</v>
      </c>
      <c r="F853" s="54" t="str">
        <f>+F852</f>
        <v>N/A</v>
      </c>
      <c r="J853" s="117"/>
    </row>
    <row r="854" spans="1:10">
      <c r="A854" s="44">
        <f t="shared" si="34"/>
        <v>43850</v>
      </c>
      <c r="B854" s="45">
        <v>43850</v>
      </c>
      <c r="C854" s="55" t="s">
        <v>12</v>
      </c>
      <c r="E854" s="2" t="str">
        <f t="shared" si="35"/>
        <v>1Q2020</v>
      </c>
      <c r="F854" s="54" t="str">
        <f>IF(COUNTIF(C850:C852,"&gt;0")&lt;3,"N/A",AVERAGE(C850:C852))</f>
        <v>N/A</v>
      </c>
      <c r="J854" s="117"/>
    </row>
    <row r="855" spans="1:10">
      <c r="A855" s="50">
        <f t="shared" si="34"/>
        <v>43881</v>
      </c>
      <c r="B855" s="51">
        <v>43881</v>
      </c>
      <c r="C855" s="55" t="s">
        <v>12</v>
      </c>
      <c r="E855" s="2" t="str">
        <f t="shared" si="35"/>
        <v>1Q2020</v>
      </c>
      <c r="F855" s="54" t="str">
        <f>+F854</f>
        <v>N/A</v>
      </c>
      <c r="J855" s="117"/>
    </row>
    <row r="856" spans="1:10">
      <c r="A856" s="44">
        <f t="shared" si="34"/>
        <v>43910</v>
      </c>
      <c r="B856" s="45">
        <v>43910</v>
      </c>
      <c r="C856" s="55" t="s">
        <v>12</v>
      </c>
      <c r="E856" s="2" t="str">
        <f t="shared" si="35"/>
        <v>1Q2020</v>
      </c>
      <c r="F856" s="54" t="str">
        <f>+F855</f>
        <v>N/A</v>
      </c>
      <c r="J856" s="117"/>
    </row>
    <row r="857" spans="1:10">
      <c r="A857" s="44">
        <f t="shared" si="34"/>
        <v>43941</v>
      </c>
      <c r="B857" s="45">
        <v>43941</v>
      </c>
      <c r="C857" s="55" t="s">
        <v>12</v>
      </c>
      <c r="E857" s="2" t="str">
        <f t="shared" si="35"/>
        <v>2Q2020</v>
      </c>
      <c r="F857" s="54" t="str">
        <f>IF(COUNTIF(C853:C855,"&gt;0")&lt;3,"N/A",AVERAGE(C853:C855))</f>
        <v>N/A</v>
      </c>
      <c r="J857" s="117"/>
    </row>
    <row r="858" spans="1:10">
      <c r="A858" s="50">
        <f t="shared" si="34"/>
        <v>43971</v>
      </c>
      <c r="B858" s="51">
        <v>43971</v>
      </c>
      <c r="C858" s="55" t="s">
        <v>12</v>
      </c>
      <c r="E858" s="2" t="str">
        <f t="shared" si="35"/>
        <v>2Q2020</v>
      </c>
      <c r="F858" s="54" t="str">
        <f>+F857</f>
        <v>N/A</v>
      </c>
      <c r="J858" s="117"/>
    </row>
    <row r="859" spans="1:10">
      <c r="A859" s="44">
        <f t="shared" si="34"/>
        <v>44002</v>
      </c>
      <c r="B859" s="45">
        <v>44002</v>
      </c>
      <c r="C859" s="55" t="s">
        <v>12</v>
      </c>
      <c r="E859" s="2" t="str">
        <f t="shared" si="35"/>
        <v>2Q2020</v>
      </c>
      <c r="F859" s="54" t="str">
        <f>+F858</f>
        <v>N/A</v>
      </c>
      <c r="J859" s="117"/>
    </row>
    <row r="860" spans="1:10">
      <c r="A860" s="44">
        <f t="shared" si="34"/>
        <v>44032</v>
      </c>
      <c r="B860" s="45">
        <v>44032</v>
      </c>
      <c r="C860" s="55" t="s">
        <v>12</v>
      </c>
      <c r="E860" s="2" t="str">
        <f t="shared" si="35"/>
        <v>3Q2020</v>
      </c>
      <c r="F860" s="54" t="str">
        <f>IF(COUNTIF(C856:C858,"&gt;0")&lt;3,"N/A",AVERAGE(C856:C858))</f>
        <v>N/A</v>
      </c>
      <c r="J860" s="117"/>
    </row>
    <row r="861" spans="1:10">
      <c r="A861" s="50">
        <f t="shared" si="34"/>
        <v>44063</v>
      </c>
      <c r="B861" s="51">
        <v>44063</v>
      </c>
      <c r="C861" s="55" t="s">
        <v>12</v>
      </c>
      <c r="E861" s="2" t="str">
        <f t="shared" si="35"/>
        <v>3Q2020</v>
      </c>
      <c r="F861" s="54" t="str">
        <f>+F860</f>
        <v>N/A</v>
      </c>
      <c r="J861" s="117"/>
    </row>
    <row r="862" spans="1:10">
      <c r="A862" s="44">
        <f t="shared" si="34"/>
        <v>44094</v>
      </c>
      <c r="B862" s="45">
        <v>44094</v>
      </c>
      <c r="C862" s="55" t="s">
        <v>12</v>
      </c>
      <c r="E862" s="2" t="str">
        <f t="shared" si="35"/>
        <v>3Q2020</v>
      </c>
      <c r="F862" s="54" t="str">
        <f>+F861</f>
        <v>N/A</v>
      </c>
      <c r="J862" s="117"/>
    </row>
    <row r="863" spans="1:10">
      <c r="A863" s="44">
        <f t="shared" si="34"/>
        <v>44124</v>
      </c>
      <c r="B863" s="45">
        <v>44124</v>
      </c>
      <c r="C863" s="55" t="s">
        <v>12</v>
      </c>
      <c r="E863" s="2" t="str">
        <f t="shared" si="35"/>
        <v>4Q2020</v>
      </c>
      <c r="F863" s="54" t="str">
        <f>IF(COUNTIF(C859:C861,"&gt;0")&lt;3,"N/A",AVERAGE(C859:C861))</f>
        <v>N/A</v>
      </c>
      <c r="J863" s="117"/>
    </row>
    <row r="864" spans="1:10">
      <c r="A864" s="50">
        <f t="shared" si="34"/>
        <v>44155</v>
      </c>
      <c r="B864" s="51">
        <v>44155</v>
      </c>
      <c r="C864" s="55" t="s">
        <v>12</v>
      </c>
      <c r="E864" s="2" t="str">
        <f t="shared" si="35"/>
        <v>4Q2020</v>
      </c>
      <c r="F864" s="54" t="str">
        <f>+F863</f>
        <v>N/A</v>
      </c>
      <c r="J864" s="117"/>
    </row>
    <row r="865" spans="1:10">
      <c r="A865" s="44">
        <f t="shared" si="34"/>
        <v>44185</v>
      </c>
      <c r="B865" s="45">
        <v>44185</v>
      </c>
      <c r="C865" s="55" t="s">
        <v>12</v>
      </c>
      <c r="E865" s="2" t="str">
        <f t="shared" si="35"/>
        <v>4Q2020</v>
      </c>
      <c r="F865" s="54" t="str">
        <f>+F864</f>
        <v>N/A</v>
      </c>
      <c r="J865" s="117"/>
    </row>
    <row r="866" spans="1:10">
      <c r="A866" s="44">
        <f t="shared" si="34"/>
        <v>44216</v>
      </c>
      <c r="B866" s="45">
        <v>44216</v>
      </c>
      <c r="C866" s="55" t="s">
        <v>12</v>
      </c>
      <c r="E866" s="2" t="str">
        <f t="shared" si="35"/>
        <v>1Q2021</v>
      </c>
      <c r="F866" s="54" t="str">
        <f>IF(COUNTIF(C862:C864,"&gt;0")&lt;3,"N/A",AVERAGE(C862:C864))</f>
        <v>N/A</v>
      </c>
    </row>
    <row r="867" spans="1:10">
      <c r="A867" s="50">
        <f t="shared" si="34"/>
        <v>44247</v>
      </c>
      <c r="B867" s="51">
        <v>44247</v>
      </c>
      <c r="C867" s="55" t="s">
        <v>12</v>
      </c>
      <c r="E867" s="2" t="str">
        <f t="shared" si="35"/>
        <v>1Q2021</v>
      </c>
      <c r="F867" s="54" t="str">
        <f>+F866</f>
        <v>N/A</v>
      </c>
    </row>
    <row r="868" spans="1:10">
      <c r="A868" s="44">
        <f t="shared" si="34"/>
        <v>44275</v>
      </c>
      <c r="B868" s="45">
        <v>44275</v>
      </c>
      <c r="C868" s="55" t="s">
        <v>12</v>
      </c>
      <c r="E868" s="2" t="str">
        <f t="shared" si="35"/>
        <v>1Q2021</v>
      </c>
      <c r="F868" s="54" t="str">
        <f>+F867</f>
        <v>N/A</v>
      </c>
    </row>
    <row r="869" spans="1:10">
      <c r="A869" s="44">
        <f t="shared" si="34"/>
        <v>44306</v>
      </c>
      <c r="B869" s="45">
        <v>44306</v>
      </c>
      <c r="C869" s="55" t="s">
        <v>12</v>
      </c>
      <c r="E869" s="2" t="str">
        <f t="shared" si="35"/>
        <v>2Q2021</v>
      </c>
      <c r="F869" s="54" t="str">
        <f>IF(COUNTIF(C865:C867,"&gt;0")&lt;3,"N/A",AVERAGE(C865:C867))</f>
        <v>N/A</v>
      </c>
    </row>
    <row r="870" spans="1:10">
      <c r="A870" s="50">
        <f t="shared" si="34"/>
        <v>44336</v>
      </c>
      <c r="B870" s="51">
        <v>44336</v>
      </c>
      <c r="C870" s="55" t="s">
        <v>12</v>
      </c>
      <c r="E870" s="2" t="str">
        <f t="shared" si="35"/>
        <v>2Q2021</v>
      </c>
      <c r="F870" s="54" t="str">
        <f>+F869</f>
        <v>N/A</v>
      </c>
    </row>
    <row r="871" spans="1:10">
      <c r="A871" s="44">
        <f t="shared" si="34"/>
        <v>44367</v>
      </c>
      <c r="B871" s="45">
        <v>44367</v>
      </c>
      <c r="C871" s="55" t="s">
        <v>12</v>
      </c>
      <c r="E871" s="2" t="str">
        <f t="shared" si="35"/>
        <v>2Q2021</v>
      </c>
      <c r="F871" s="54" t="str">
        <f>+F870</f>
        <v>N/A</v>
      </c>
    </row>
    <row r="872" spans="1:10">
      <c r="A872" s="44">
        <f t="shared" si="34"/>
        <v>44397</v>
      </c>
      <c r="B872" s="45">
        <v>44397</v>
      </c>
      <c r="C872" s="55" t="s">
        <v>12</v>
      </c>
      <c r="E872" s="2" t="str">
        <f t="shared" si="35"/>
        <v>3Q2021</v>
      </c>
      <c r="F872" s="54" t="str">
        <f>IF(COUNTIF(C868:C870,"&gt;0")&lt;3,"N/A",AVERAGE(C868:C870))</f>
        <v>N/A</v>
      </c>
    </row>
    <row r="873" spans="1:10">
      <c r="A873" s="50">
        <f t="shared" si="34"/>
        <v>44428</v>
      </c>
      <c r="B873" s="51">
        <v>44428</v>
      </c>
      <c r="C873" s="55" t="s">
        <v>12</v>
      </c>
      <c r="E873" s="2" t="str">
        <f t="shared" si="35"/>
        <v>3Q2021</v>
      </c>
      <c r="F873" s="54" t="str">
        <f>+F872</f>
        <v>N/A</v>
      </c>
    </row>
    <row r="874" spans="1:10">
      <c r="A874" s="44">
        <f t="shared" si="34"/>
        <v>44459</v>
      </c>
      <c r="B874" s="45">
        <v>44459</v>
      </c>
      <c r="C874" s="55" t="s">
        <v>12</v>
      </c>
      <c r="E874" s="2" t="str">
        <f t="shared" si="35"/>
        <v>3Q2021</v>
      </c>
      <c r="F874" s="54" t="str">
        <f>+F873</f>
        <v>N/A</v>
      </c>
    </row>
    <row r="875" spans="1:10">
      <c r="A875" s="44">
        <f t="shared" si="34"/>
        <v>44489</v>
      </c>
      <c r="B875" s="45">
        <v>44489</v>
      </c>
      <c r="C875" s="55" t="s">
        <v>12</v>
      </c>
      <c r="E875" s="2" t="str">
        <f t="shared" si="35"/>
        <v>4Q2021</v>
      </c>
      <c r="F875" s="54" t="str">
        <f>IF(COUNTIF(C871:C873,"&gt;0")&lt;3,"N/A",AVERAGE(C871:C873))</f>
        <v>N/A</v>
      </c>
    </row>
    <row r="876" spans="1:10">
      <c r="A876" s="50">
        <f t="shared" si="34"/>
        <v>44520</v>
      </c>
      <c r="B876" s="51">
        <v>44520</v>
      </c>
      <c r="C876" s="55" t="s">
        <v>12</v>
      </c>
      <c r="E876" s="2" t="str">
        <f t="shared" si="35"/>
        <v>4Q2021</v>
      </c>
      <c r="F876" s="54" t="str">
        <f>+F875</f>
        <v>N/A</v>
      </c>
    </row>
    <row r="877" spans="1:10">
      <c r="A877" s="44">
        <f t="shared" si="34"/>
        <v>44550</v>
      </c>
      <c r="B877" s="45">
        <v>44550</v>
      </c>
      <c r="C877" s="55" t="s">
        <v>12</v>
      </c>
      <c r="E877" s="2" t="str">
        <f t="shared" si="35"/>
        <v>4Q2021</v>
      </c>
      <c r="F877" s="54" t="str">
        <f>+F876</f>
        <v>N/A</v>
      </c>
    </row>
    <row r="878" spans="1:10">
      <c r="A878" s="44">
        <f t="shared" si="34"/>
        <v>44581</v>
      </c>
      <c r="B878" s="45">
        <v>44581</v>
      </c>
      <c r="C878" s="55" t="s">
        <v>12</v>
      </c>
      <c r="E878" s="2" t="str">
        <f t="shared" si="35"/>
        <v>1Q2022</v>
      </c>
      <c r="F878" s="54" t="str">
        <f>IF(COUNTIF(C874:C876,"&gt;0")&lt;3,"N/A",AVERAGE(C874:C876))</f>
        <v>N/A</v>
      </c>
    </row>
    <row r="879" spans="1:10">
      <c r="A879" s="50">
        <f t="shared" si="34"/>
        <v>44612</v>
      </c>
      <c r="B879" s="51">
        <v>44612</v>
      </c>
      <c r="C879" s="55" t="s">
        <v>12</v>
      </c>
      <c r="E879" s="2" t="str">
        <f t="shared" si="35"/>
        <v>1Q2022</v>
      </c>
      <c r="F879" s="54" t="str">
        <f>+F878</f>
        <v>N/A</v>
      </c>
    </row>
    <row r="880" spans="1:10">
      <c r="A880" s="44">
        <f t="shared" si="34"/>
        <v>44640</v>
      </c>
      <c r="B880" s="45">
        <v>44640</v>
      </c>
      <c r="C880" s="55" t="s">
        <v>12</v>
      </c>
      <c r="E880" s="2" t="str">
        <f t="shared" si="35"/>
        <v>1Q2022</v>
      </c>
      <c r="F880" s="54" t="str">
        <f>+F879</f>
        <v>N/A</v>
      </c>
    </row>
    <row r="881" spans="1:6">
      <c r="A881" s="44">
        <f t="shared" si="34"/>
        <v>44671</v>
      </c>
      <c r="B881" s="45">
        <v>44671</v>
      </c>
      <c r="C881" s="55" t="s">
        <v>12</v>
      </c>
      <c r="E881" s="2" t="str">
        <f t="shared" si="35"/>
        <v>2Q2022</v>
      </c>
      <c r="F881" s="54" t="str">
        <f>IF(COUNTIF(C877:C879,"&gt;0")&lt;3,"N/A",AVERAGE(C877:C879))</f>
        <v>N/A</v>
      </c>
    </row>
    <row r="882" spans="1:6">
      <c r="A882" s="50">
        <f t="shared" si="34"/>
        <v>44701</v>
      </c>
      <c r="B882" s="51">
        <v>44701</v>
      </c>
      <c r="C882" s="55" t="s">
        <v>12</v>
      </c>
      <c r="E882" s="2" t="str">
        <f t="shared" si="35"/>
        <v>2Q2022</v>
      </c>
      <c r="F882" s="54" t="str">
        <f>+F881</f>
        <v>N/A</v>
      </c>
    </row>
    <row r="883" spans="1:6">
      <c r="A883" s="44">
        <f t="shared" si="34"/>
        <v>44732</v>
      </c>
      <c r="B883" s="45">
        <v>44732</v>
      </c>
      <c r="C883" s="55" t="s">
        <v>12</v>
      </c>
      <c r="E883" s="2" t="str">
        <f t="shared" si="35"/>
        <v>2Q2022</v>
      </c>
      <c r="F883" s="54" t="str">
        <f>+F882</f>
        <v>N/A</v>
      </c>
    </row>
    <row r="884" spans="1:6">
      <c r="A884" s="44">
        <f t="shared" si="34"/>
        <v>44762</v>
      </c>
      <c r="B884" s="45">
        <v>44762</v>
      </c>
      <c r="C884" s="55" t="s">
        <v>12</v>
      </c>
      <c r="E884" s="2" t="str">
        <f t="shared" si="35"/>
        <v>3Q2022</v>
      </c>
      <c r="F884" s="54" t="str">
        <f>IF(COUNTIF(C880:C882,"&gt;0")&lt;3,"N/A",AVERAGE(C880:C882))</f>
        <v>N/A</v>
      </c>
    </row>
    <row r="885" spans="1:6">
      <c r="A885" s="50">
        <f t="shared" si="34"/>
        <v>44793</v>
      </c>
      <c r="B885" s="51">
        <v>44793</v>
      </c>
      <c r="C885" s="55" t="s">
        <v>12</v>
      </c>
      <c r="E885" s="2" t="str">
        <f t="shared" si="35"/>
        <v>3Q2022</v>
      </c>
      <c r="F885" s="54" t="str">
        <f>+F884</f>
        <v>N/A</v>
      </c>
    </row>
    <row r="886" spans="1:6">
      <c r="A886" s="44">
        <f t="shared" si="34"/>
        <v>44824</v>
      </c>
      <c r="B886" s="45">
        <v>44824</v>
      </c>
      <c r="C886" s="55" t="s">
        <v>12</v>
      </c>
      <c r="E886" s="2" t="str">
        <f t="shared" si="35"/>
        <v>3Q2022</v>
      </c>
      <c r="F886" s="54" t="str">
        <f>+F885</f>
        <v>N/A</v>
      </c>
    </row>
    <row r="887" spans="1:6">
      <c r="A887" s="44">
        <f t="shared" si="34"/>
        <v>44854</v>
      </c>
      <c r="B887" s="45">
        <v>44854</v>
      </c>
      <c r="C887" s="55" t="s">
        <v>12</v>
      </c>
      <c r="E887" s="2" t="str">
        <f t="shared" si="35"/>
        <v>4Q2022</v>
      </c>
      <c r="F887" s="54" t="str">
        <f>IF(COUNTIF(C883:C885,"&gt;0")&lt;3,"N/A",AVERAGE(C883:C885))</f>
        <v>N/A</v>
      </c>
    </row>
    <row r="888" spans="1:6">
      <c r="A888" s="50">
        <f t="shared" si="34"/>
        <v>44885</v>
      </c>
      <c r="B888" s="51">
        <v>44885</v>
      </c>
      <c r="C888" s="55" t="s">
        <v>12</v>
      </c>
      <c r="E888" s="2" t="str">
        <f t="shared" si="35"/>
        <v>4Q2022</v>
      </c>
      <c r="F888" s="54" t="str">
        <f>+F887</f>
        <v>N/A</v>
      </c>
    </row>
    <row r="889" spans="1:6">
      <c r="A889" s="44">
        <f t="shared" si="34"/>
        <v>44915</v>
      </c>
      <c r="B889" s="45">
        <v>44915</v>
      </c>
      <c r="C889" s="55" t="s">
        <v>12</v>
      </c>
      <c r="E889" s="2" t="str">
        <f t="shared" si="35"/>
        <v>4Q2022</v>
      </c>
      <c r="F889" s="54" t="str">
        <f>+F888</f>
        <v>N/A</v>
      </c>
    </row>
    <row r="890" spans="1:6">
      <c r="A890" s="44">
        <f t="shared" si="34"/>
        <v>44946</v>
      </c>
      <c r="B890" s="45">
        <v>44946</v>
      </c>
      <c r="C890" s="55" t="s">
        <v>12</v>
      </c>
      <c r="E890" s="2" t="str">
        <f t="shared" si="35"/>
        <v>1Q2023</v>
      </c>
      <c r="F890" s="54" t="str">
        <f>IF(COUNTIF(C886:C888,"&gt;0")&lt;3,"N/A",AVERAGE(C886:C888))</f>
        <v>N/A</v>
      </c>
    </row>
    <row r="891" spans="1:6">
      <c r="A891" s="50">
        <f t="shared" si="34"/>
        <v>44977</v>
      </c>
      <c r="B891" s="51">
        <v>44977</v>
      </c>
      <c r="C891" s="55" t="s">
        <v>12</v>
      </c>
      <c r="E891" s="2" t="str">
        <f t="shared" si="35"/>
        <v>1Q2023</v>
      </c>
      <c r="F891" s="54" t="str">
        <f>+F890</f>
        <v>N/A</v>
      </c>
    </row>
    <row r="892" spans="1:6">
      <c r="A892" s="44">
        <f t="shared" si="34"/>
        <v>45005</v>
      </c>
      <c r="B892" s="45">
        <v>45005</v>
      </c>
      <c r="C892" s="55" t="s">
        <v>12</v>
      </c>
      <c r="E892" s="2" t="str">
        <f t="shared" si="35"/>
        <v>1Q2023</v>
      </c>
      <c r="F892" s="54" t="str">
        <f>+F891</f>
        <v>N/A</v>
      </c>
    </row>
    <row r="893" spans="1:6">
      <c r="A893" s="44">
        <f t="shared" si="34"/>
        <v>45036</v>
      </c>
      <c r="B893" s="45">
        <v>45036</v>
      </c>
      <c r="C893" s="55" t="s">
        <v>12</v>
      </c>
      <c r="E893" s="2" t="str">
        <f t="shared" si="35"/>
        <v>2Q2023</v>
      </c>
      <c r="F893" s="54" t="str">
        <f>IF(COUNTIF(C889:C891,"&gt;0")&lt;3,"N/A",AVERAGE(C889:C891))</f>
        <v>N/A</v>
      </c>
    </row>
    <row r="894" spans="1:6">
      <c r="A894" s="50">
        <f t="shared" si="34"/>
        <v>45066</v>
      </c>
      <c r="B894" s="51">
        <v>45066</v>
      </c>
      <c r="C894" s="55" t="s">
        <v>12</v>
      </c>
      <c r="E894" s="2" t="str">
        <f t="shared" si="35"/>
        <v>2Q2023</v>
      </c>
      <c r="F894" s="54" t="str">
        <f>+F893</f>
        <v>N/A</v>
      </c>
    </row>
    <row r="895" spans="1:6">
      <c r="A895" s="44">
        <f t="shared" si="34"/>
        <v>45097</v>
      </c>
      <c r="B895" s="45">
        <v>45097</v>
      </c>
      <c r="C895" s="55" t="s">
        <v>12</v>
      </c>
      <c r="E895" s="2" t="str">
        <f t="shared" si="35"/>
        <v>2Q2023</v>
      </c>
      <c r="F895" s="54" t="str">
        <f>+F894</f>
        <v>N/A</v>
      </c>
    </row>
    <row r="896" spans="1:6">
      <c r="A896" s="44">
        <f t="shared" si="34"/>
        <v>45127</v>
      </c>
      <c r="B896" s="45">
        <v>45127</v>
      </c>
      <c r="C896" s="55" t="s">
        <v>12</v>
      </c>
      <c r="E896" s="2" t="str">
        <f t="shared" si="35"/>
        <v>3Q2023</v>
      </c>
      <c r="F896" s="54" t="str">
        <f>IF(COUNTIF(C892:C894,"&gt;0")&lt;3,"N/A",AVERAGE(C892:C894))</f>
        <v>N/A</v>
      </c>
    </row>
    <row r="897" spans="1:6">
      <c r="A897" s="50">
        <f t="shared" si="34"/>
        <v>45158</v>
      </c>
      <c r="B897" s="51">
        <v>45158</v>
      </c>
      <c r="C897" s="55" t="s">
        <v>12</v>
      </c>
      <c r="E897" s="2" t="str">
        <f t="shared" si="35"/>
        <v>3Q2023</v>
      </c>
      <c r="F897" s="54" t="str">
        <f>+F896</f>
        <v>N/A</v>
      </c>
    </row>
    <row r="898" spans="1:6">
      <c r="A898" s="44">
        <f t="shared" si="34"/>
        <v>45189</v>
      </c>
      <c r="B898" s="45">
        <v>45189</v>
      </c>
      <c r="C898" s="55" t="s">
        <v>12</v>
      </c>
      <c r="E898" s="2" t="str">
        <f t="shared" si="35"/>
        <v>3Q2023</v>
      </c>
      <c r="F898" s="54" t="str">
        <f>+F897</f>
        <v>N/A</v>
      </c>
    </row>
    <row r="899" spans="1:6">
      <c r="A899" s="44">
        <f t="shared" si="34"/>
        <v>45219</v>
      </c>
      <c r="B899" s="45">
        <v>45219</v>
      </c>
      <c r="C899" s="55" t="s">
        <v>12</v>
      </c>
      <c r="E899" s="2" t="str">
        <f t="shared" si="35"/>
        <v>4Q2023</v>
      </c>
      <c r="F899" s="54" t="str">
        <f>IF(COUNTIF(C895:C897,"&gt;0")&lt;3,"N/A",AVERAGE(C895:C897))</f>
        <v>N/A</v>
      </c>
    </row>
    <row r="900" spans="1:6">
      <c r="A900" s="50">
        <f t="shared" si="34"/>
        <v>45250</v>
      </c>
      <c r="B900" s="51">
        <v>45250</v>
      </c>
      <c r="C900" s="55" t="s">
        <v>12</v>
      </c>
      <c r="E900" s="2" t="str">
        <f t="shared" si="35"/>
        <v>4Q2023</v>
      </c>
      <c r="F900" s="54" t="str">
        <f>+F899</f>
        <v>N/A</v>
      </c>
    </row>
    <row r="901" spans="1:6">
      <c r="A901" s="44">
        <f t="shared" ref="A901:A964" si="36">+B901</f>
        <v>45280</v>
      </c>
      <c r="B901" s="45">
        <v>45280</v>
      </c>
      <c r="C901" s="55" t="s">
        <v>12</v>
      </c>
      <c r="E901" s="2" t="str">
        <f t="shared" si="35"/>
        <v>4Q2023</v>
      </c>
      <c r="F901" s="54" t="str">
        <f>+F900</f>
        <v>N/A</v>
      </c>
    </row>
    <row r="902" spans="1:6">
      <c r="A902" s="44">
        <f t="shared" si="36"/>
        <v>45311</v>
      </c>
      <c r="B902" s="45">
        <v>45311</v>
      </c>
      <c r="C902" s="55" t="s">
        <v>12</v>
      </c>
      <c r="E902" s="2" t="str">
        <f t="shared" si="35"/>
        <v>1Q2024</v>
      </c>
      <c r="F902" s="54" t="str">
        <f>IF(COUNTIF(C898:C900,"&gt;0")&lt;3,"N/A",AVERAGE(C898:C900))</f>
        <v>N/A</v>
      </c>
    </row>
    <row r="903" spans="1:6">
      <c r="A903" s="50">
        <f t="shared" si="36"/>
        <v>45342</v>
      </c>
      <c r="B903" s="51">
        <v>45342</v>
      </c>
      <c r="C903" s="55" t="s">
        <v>12</v>
      </c>
      <c r="E903" s="2" t="str">
        <f t="shared" si="35"/>
        <v>1Q2024</v>
      </c>
      <c r="F903" s="54" t="str">
        <f>+F902</f>
        <v>N/A</v>
      </c>
    </row>
    <row r="904" spans="1:6">
      <c r="A904" s="44">
        <f t="shared" si="36"/>
        <v>45371</v>
      </c>
      <c r="B904" s="45">
        <v>45371</v>
      </c>
      <c r="C904" s="55" t="s">
        <v>12</v>
      </c>
      <c r="E904" s="2" t="str">
        <f t="shared" si="35"/>
        <v>1Q2024</v>
      </c>
      <c r="F904" s="54" t="str">
        <f>+F903</f>
        <v>N/A</v>
      </c>
    </row>
    <row r="905" spans="1:6">
      <c r="A905" s="44">
        <f t="shared" si="36"/>
        <v>45402</v>
      </c>
      <c r="B905" s="45">
        <v>45402</v>
      </c>
      <c r="C905" s="55" t="s">
        <v>12</v>
      </c>
      <c r="E905" s="2" t="str">
        <f t="shared" si="35"/>
        <v>2Q2024</v>
      </c>
      <c r="F905" s="54" t="str">
        <f>IF(COUNTIF(C901:C903,"&gt;0")&lt;3,"N/A",AVERAGE(C901:C903))</f>
        <v>N/A</v>
      </c>
    </row>
    <row r="906" spans="1:6">
      <c r="A906" s="50">
        <f t="shared" si="36"/>
        <v>45432</v>
      </c>
      <c r="B906" s="51">
        <v>45432</v>
      </c>
      <c r="C906" s="55" t="s">
        <v>12</v>
      </c>
      <c r="E906" s="2" t="str">
        <f t="shared" si="35"/>
        <v>2Q2024</v>
      </c>
      <c r="F906" s="54" t="str">
        <f>+F905</f>
        <v>N/A</v>
      </c>
    </row>
    <row r="907" spans="1:6">
      <c r="A907" s="44">
        <f t="shared" si="36"/>
        <v>45463</v>
      </c>
      <c r="B907" s="45">
        <v>45463</v>
      </c>
      <c r="C907" s="55" t="s">
        <v>12</v>
      </c>
      <c r="E907" s="2" t="str">
        <f t="shared" ref="E907:E970" si="37">IF(MONTH(B907)&lt;4,"1",IF(MONTH(B907)&lt;7,"2",IF(MONTH(B907)&lt;10,"3","4")))&amp;"Q"&amp;YEAR(B907)</f>
        <v>2Q2024</v>
      </c>
      <c r="F907" s="54" t="str">
        <f>+F906</f>
        <v>N/A</v>
      </c>
    </row>
    <row r="908" spans="1:6">
      <c r="A908" s="44">
        <f t="shared" si="36"/>
        <v>45493</v>
      </c>
      <c r="B908" s="45">
        <v>45493</v>
      </c>
      <c r="C908" s="55" t="s">
        <v>12</v>
      </c>
      <c r="E908" s="2" t="str">
        <f t="shared" si="37"/>
        <v>3Q2024</v>
      </c>
      <c r="F908" s="54" t="str">
        <f>IF(COUNTIF(C904:C906,"&gt;0")&lt;3,"N/A",AVERAGE(C904:C906))</f>
        <v>N/A</v>
      </c>
    </row>
    <row r="909" spans="1:6">
      <c r="A909" s="50">
        <f t="shared" si="36"/>
        <v>45524</v>
      </c>
      <c r="B909" s="51">
        <v>45524</v>
      </c>
      <c r="C909" s="55" t="s">
        <v>12</v>
      </c>
      <c r="E909" s="2" t="str">
        <f t="shared" si="37"/>
        <v>3Q2024</v>
      </c>
      <c r="F909" s="54" t="str">
        <f>+F908</f>
        <v>N/A</v>
      </c>
    </row>
    <row r="910" spans="1:6">
      <c r="A910" s="44">
        <f t="shared" si="36"/>
        <v>45555</v>
      </c>
      <c r="B910" s="45">
        <v>45555</v>
      </c>
      <c r="C910" s="55" t="s">
        <v>12</v>
      </c>
      <c r="E910" s="2" t="str">
        <f t="shared" si="37"/>
        <v>3Q2024</v>
      </c>
      <c r="F910" s="54" t="str">
        <f>+F909</f>
        <v>N/A</v>
      </c>
    </row>
    <row r="911" spans="1:6">
      <c r="A911" s="44">
        <f t="shared" si="36"/>
        <v>45585</v>
      </c>
      <c r="B911" s="45">
        <v>45585</v>
      </c>
      <c r="C911" s="55" t="s">
        <v>12</v>
      </c>
      <c r="E911" s="2" t="str">
        <f t="shared" si="37"/>
        <v>4Q2024</v>
      </c>
      <c r="F911" s="54" t="str">
        <f>IF(COUNTIF(C907:C909,"&gt;0")&lt;3,"N/A",AVERAGE(C907:C909))</f>
        <v>N/A</v>
      </c>
    </row>
    <row r="912" spans="1:6">
      <c r="A912" s="50">
        <f t="shared" si="36"/>
        <v>45616</v>
      </c>
      <c r="B912" s="51">
        <v>45616</v>
      </c>
      <c r="C912" s="55" t="s">
        <v>12</v>
      </c>
      <c r="E912" s="2" t="str">
        <f t="shared" si="37"/>
        <v>4Q2024</v>
      </c>
      <c r="F912" s="54" t="str">
        <f>+F911</f>
        <v>N/A</v>
      </c>
    </row>
    <row r="913" spans="1:6">
      <c r="A913" s="44">
        <f t="shared" si="36"/>
        <v>45646</v>
      </c>
      <c r="B913" s="45">
        <v>45646</v>
      </c>
      <c r="C913" s="55" t="s">
        <v>12</v>
      </c>
      <c r="E913" s="2" t="str">
        <f t="shared" si="37"/>
        <v>4Q2024</v>
      </c>
      <c r="F913" s="54" t="str">
        <f>+F912</f>
        <v>N/A</v>
      </c>
    </row>
    <row r="914" spans="1:6">
      <c r="A914" s="44">
        <f t="shared" si="36"/>
        <v>45677</v>
      </c>
      <c r="B914" s="45">
        <v>45677</v>
      </c>
      <c r="C914" s="55" t="s">
        <v>12</v>
      </c>
      <c r="E914" s="2" t="str">
        <f t="shared" si="37"/>
        <v>1Q2025</v>
      </c>
      <c r="F914" s="54" t="str">
        <f>IF(COUNTIF(C910:C912,"&gt;0")&lt;3,"N/A",AVERAGE(C910:C912))</f>
        <v>N/A</v>
      </c>
    </row>
    <row r="915" spans="1:6">
      <c r="A915" s="50">
        <f t="shared" si="36"/>
        <v>45708</v>
      </c>
      <c r="B915" s="51">
        <v>45708</v>
      </c>
      <c r="C915" s="55" t="s">
        <v>12</v>
      </c>
      <c r="E915" s="2" t="str">
        <f t="shared" si="37"/>
        <v>1Q2025</v>
      </c>
      <c r="F915" s="54" t="str">
        <f>+F914</f>
        <v>N/A</v>
      </c>
    </row>
    <row r="916" spans="1:6">
      <c r="A916" s="44">
        <f t="shared" si="36"/>
        <v>45736</v>
      </c>
      <c r="B916" s="45">
        <v>45736</v>
      </c>
      <c r="C916" s="55" t="s">
        <v>12</v>
      </c>
      <c r="E916" s="2" t="str">
        <f t="shared" si="37"/>
        <v>1Q2025</v>
      </c>
      <c r="F916" s="54" t="str">
        <f>+F915</f>
        <v>N/A</v>
      </c>
    </row>
    <row r="917" spans="1:6">
      <c r="A917" s="44">
        <f t="shared" si="36"/>
        <v>45767</v>
      </c>
      <c r="B917" s="45">
        <v>45767</v>
      </c>
      <c r="C917" s="55" t="s">
        <v>12</v>
      </c>
      <c r="E917" s="2" t="str">
        <f t="shared" si="37"/>
        <v>2Q2025</v>
      </c>
      <c r="F917" s="54" t="str">
        <f>IF(COUNTIF(C913:C915,"&gt;0")&lt;3,"N/A",AVERAGE(C913:C915))</f>
        <v>N/A</v>
      </c>
    </row>
    <row r="918" spans="1:6">
      <c r="A918" s="50">
        <f t="shared" si="36"/>
        <v>45797</v>
      </c>
      <c r="B918" s="51">
        <v>45797</v>
      </c>
      <c r="C918" s="55" t="s">
        <v>12</v>
      </c>
      <c r="E918" s="2" t="str">
        <f t="shared" si="37"/>
        <v>2Q2025</v>
      </c>
      <c r="F918" s="54" t="str">
        <f>+F917</f>
        <v>N/A</v>
      </c>
    </row>
    <row r="919" spans="1:6">
      <c r="A919" s="44">
        <f t="shared" si="36"/>
        <v>45828</v>
      </c>
      <c r="B919" s="45">
        <v>45828</v>
      </c>
      <c r="C919" s="55" t="s">
        <v>12</v>
      </c>
      <c r="E919" s="2" t="str">
        <f t="shared" si="37"/>
        <v>2Q2025</v>
      </c>
      <c r="F919" s="54" t="str">
        <f>+F918</f>
        <v>N/A</v>
      </c>
    </row>
    <row r="920" spans="1:6">
      <c r="A920" s="44">
        <f t="shared" si="36"/>
        <v>45858</v>
      </c>
      <c r="B920" s="45">
        <v>45858</v>
      </c>
      <c r="C920" s="55" t="s">
        <v>12</v>
      </c>
      <c r="E920" s="2" t="str">
        <f t="shared" si="37"/>
        <v>3Q2025</v>
      </c>
      <c r="F920" s="54" t="str">
        <f>IF(COUNTIF(C916:C918,"&gt;0")&lt;3,"N/A",AVERAGE(C916:C918))</f>
        <v>N/A</v>
      </c>
    </row>
    <row r="921" spans="1:6">
      <c r="A921" s="50">
        <f t="shared" si="36"/>
        <v>45889</v>
      </c>
      <c r="B921" s="51">
        <v>45889</v>
      </c>
      <c r="C921" s="55" t="s">
        <v>12</v>
      </c>
      <c r="E921" s="2" t="str">
        <f t="shared" si="37"/>
        <v>3Q2025</v>
      </c>
      <c r="F921" s="54" t="str">
        <f>+F920</f>
        <v>N/A</v>
      </c>
    </row>
    <row r="922" spans="1:6">
      <c r="A922" s="44">
        <f t="shared" si="36"/>
        <v>45920</v>
      </c>
      <c r="B922" s="45">
        <v>45920</v>
      </c>
      <c r="C922" s="55" t="s">
        <v>12</v>
      </c>
      <c r="E922" s="2" t="str">
        <f t="shared" si="37"/>
        <v>3Q2025</v>
      </c>
      <c r="F922" s="54" t="str">
        <f>+F921</f>
        <v>N/A</v>
      </c>
    </row>
    <row r="923" spans="1:6">
      <c r="A923" s="44">
        <f t="shared" si="36"/>
        <v>45950</v>
      </c>
      <c r="B923" s="45">
        <v>45950</v>
      </c>
      <c r="C923" s="55" t="s">
        <v>12</v>
      </c>
      <c r="E923" s="2" t="str">
        <f t="shared" si="37"/>
        <v>4Q2025</v>
      </c>
      <c r="F923" s="54" t="str">
        <f>IF(COUNTIF(C919:C921,"&gt;0")&lt;3,"N/A",AVERAGE(C919:C921))</f>
        <v>N/A</v>
      </c>
    </row>
    <row r="924" spans="1:6">
      <c r="A924" s="50">
        <f t="shared" si="36"/>
        <v>45981</v>
      </c>
      <c r="B924" s="51">
        <v>45981</v>
      </c>
      <c r="C924" s="55" t="s">
        <v>12</v>
      </c>
      <c r="E924" s="2" t="str">
        <f t="shared" si="37"/>
        <v>4Q2025</v>
      </c>
      <c r="F924" s="54" t="str">
        <f>+F923</f>
        <v>N/A</v>
      </c>
    </row>
    <row r="925" spans="1:6">
      <c r="A925" s="44">
        <f t="shared" si="36"/>
        <v>46011</v>
      </c>
      <c r="B925" s="45">
        <v>46011</v>
      </c>
      <c r="C925" s="55" t="s">
        <v>12</v>
      </c>
      <c r="E925" s="2" t="str">
        <f t="shared" si="37"/>
        <v>4Q2025</v>
      </c>
      <c r="F925" s="54" t="str">
        <f>+F924</f>
        <v>N/A</v>
      </c>
    </row>
    <row r="926" spans="1:6">
      <c r="A926" s="44">
        <f t="shared" si="36"/>
        <v>46042</v>
      </c>
      <c r="B926" s="45">
        <v>46042</v>
      </c>
      <c r="C926" s="55" t="s">
        <v>12</v>
      </c>
      <c r="E926" s="2" t="str">
        <f t="shared" si="37"/>
        <v>1Q2026</v>
      </c>
      <c r="F926" s="54" t="str">
        <f>IF(COUNTIF(C922:C924,"&gt;0")&lt;3,"N/A",AVERAGE(C922:C924))</f>
        <v>N/A</v>
      </c>
    </row>
    <row r="927" spans="1:6">
      <c r="A927" s="50">
        <f t="shared" si="36"/>
        <v>46073</v>
      </c>
      <c r="B927" s="51">
        <v>46073</v>
      </c>
      <c r="C927" s="55" t="s">
        <v>12</v>
      </c>
      <c r="E927" s="2" t="str">
        <f t="shared" si="37"/>
        <v>1Q2026</v>
      </c>
      <c r="F927" s="54" t="str">
        <f>+F926</f>
        <v>N/A</v>
      </c>
    </row>
    <row r="928" spans="1:6">
      <c r="A928" s="44">
        <f t="shared" si="36"/>
        <v>46101</v>
      </c>
      <c r="B928" s="45">
        <v>46101</v>
      </c>
      <c r="C928" s="55" t="s">
        <v>12</v>
      </c>
      <c r="E928" s="2" t="str">
        <f t="shared" si="37"/>
        <v>1Q2026</v>
      </c>
      <c r="F928" s="54" t="str">
        <f>+F927</f>
        <v>N/A</v>
      </c>
    </row>
    <row r="929" spans="1:6">
      <c r="A929" s="44">
        <f t="shared" si="36"/>
        <v>46132</v>
      </c>
      <c r="B929" s="45">
        <v>46132</v>
      </c>
      <c r="C929" s="55" t="s">
        <v>12</v>
      </c>
      <c r="E929" s="2" t="str">
        <f t="shared" si="37"/>
        <v>2Q2026</v>
      </c>
      <c r="F929" s="54" t="str">
        <f>IF(COUNTIF(C925:C927,"&gt;0")&lt;3,"N/A",AVERAGE(C925:C927))</f>
        <v>N/A</v>
      </c>
    </row>
    <row r="930" spans="1:6">
      <c r="A930" s="50">
        <f t="shared" si="36"/>
        <v>46162</v>
      </c>
      <c r="B930" s="51">
        <v>46162</v>
      </c>
      <c r="C930" s="55" t="s">
        <v>12</v>
      </c>
      <c r="E930" s="2" t="str">
        <f t="shared" si="37"/>
        <v>2Q2026</v>
      </c>
      <c r="F930" s="54" t="str">
        <f>+F929</f>
        <v>N/A</v>
      </c>
    </row>
    <row r="931" spans="1:6">
      <c r="A931" s="44">
        <f t="shared" si="36"/>
        <v>46193</v>
      </c>
      <c r="B931" s="45">
        <v>46193</v>
      </c>
      <c r="C931" s="55" t="s">
        <v>12</v>
      </c>
      <c r="E931" s="2" t="str">
        <f t="shared" si="37"/>
        <v>2Q2026</v>
      </c>
      <c r="F931" s="54" t="str">
        <f>+F930</f>
        <v>N/A</v>
      </c>
    </row>
    <row r="932" spans="1:6">
      <c r="A932" s="44">
        <f t="shared" si="36"/>
        <v>46223</v>
      </c>
      <c r="B932" s="45">
        <v>46223</v>
      </c>
      <c r="C932" s="55" t="s">
        <v>12</v>
      </c>
      <c r="E932" s="2" t="str">
        <f t="shared" si="37"/>
        <v>3Q2026</v>
      </c>
      <c r="F932" s="54" t="str">
        <f>IF(COUNTIF(C928:C930,"&gt;0")&lt;3,"N/A",AVERAGE(C928:C930))</f>
        <v>N/A</v>
      </c>
    </row>
    <row r="933" spans="1:6">
      <c r="A933" s="50">
        <f t="shared" si="36"/>
        <v>46254</v>
      </c>
      <c r="B933" s="51">
        <v>46254</v>
      </c>
      <c r="C933" s="55" t="s">
        <v>12</v>
      </c>
      <c r="E933" s="2" t="str">
        <f t="shared" si="37"/>
        <v>3Q2026</v>
      </c>
      <c r="F933" s="54" t="str">
        <f>+F932</f>
        <v>N/A</v>
      </c>
    </row>
    <row r="934" spans="1:6">
      <c r="A934" s="44">
        <f t="shared" si="36"/>
        <v>46285</v>
      </c>
      <c r="B934" s="45">
        <v>46285</v>
      </c>
      <c r="C934" s="55" t="s">
        <v>12</v>
      </c>
      <c r="E934" s="2" t="str">
        <f t="shared" si="37"/>
        <v>3Q2026</v>
      </c>
      <c r="F934" s="54" t="str">
        <f>+F933</f>
        <v>N/A</v>
      </c>
    </row>
    <row r="935" spans="1:6">
      <c r="A935" s="44">
        <f t="shared" si="36"/>
        <v>46315</v>
      </c>
      <c r="B935" s="45">
        <v>46315</v>
      </c>
      <c r="C935" s="55" t="s">
        <v>12</v>
      </c>
      <c r="E935" s="2" t="str">
        <f t="shared" si="37"/>
        <v>4Q2026</v>
      </c>
      <c r="F935" s="54" t="str">
        <f>IF(COUNTIF(C931:C933,"&gt;0")&lt;3,"N/A",AVERAGE(C931:C933))</f>
        <v>N/A</v>
      </c>
    </row>
    <row r="936" spans="1:6">
      <c r="A936" s="50">
        <f t="shared" si="36"/>
        <v>46346</v>
      </c>
      <c r="B936" s="51">
        <v>46346</v>
      </c>
      <c r="C936" s="55" t="s">
        <v>12</v>
      </c>
      <c r="E936" s="2" t="str">
        <f t="shared" si="37"/>
        <v>4Q2026</v>
      </c>
      <c r="F936" s="54" t="str">
        <f>+F935</f>
        <v>N/A</v>
      </c>
    </row>
    <row r="937" spans="1:6">
      <c r="A937" s="44">
        <f t="shared" si="36"/>
        <v>46376</v>
      </c>
      <c r="B937" s="45">
        <v>46376</v>
      </c>
      <c r="C937" s="55" t="s">
        <v>12</v>
      </c>
      <c r="E937" s="2" t="str">
        <f t="shared" si="37"/>
        <v>4Q2026</v>
      </c>
      <c r="F937" s="54" t="str">
        <f>+F936</f>
        <v>N/A</v>
      </c>
    </row>
    <row r="938" spans="1:6">
      <c r="A938" s="44">
        <f t="shared" si="36"/>
        <v>46407</v>
      </c>
      <c r="B938" s="45">
        <v>46407</v>
      </c>
      <c r="C938" s="55" t="s">
        <v>12</v>
      </c>
      <c r="E938" s="2" t="str">
        <f t="shared" si="37"/>
        <v>1Q2027</v>
      </c>
      <c r="F938" s="54" t="str">
        <f>IF(COUNTIF(C934:C936,"&gt;0")&lt;3,"N/A",AVERAGE(C934:C936))</f>
        <v>N/A</v>
      </c>
    </row>
    <row r="939" spans="1:6">
      <c r="A939" s="50">
        <f t="shared" si="36"/>
        <v>46438</v>
      </c>
      <c r="B939" s="51">
        <v>46438</v>
      </c>
      <c r="C939" s="55" t="s">
        <v>12</v>
      </c>
      <c r="E939" s="2" t="str">
        <f t="shared" si="37"/>
        <v>1Q2027</v>
      </c>
      <c r="F939" s="54" t="str">
        <f>+F938</f>
        <v>N/A</v>
      </c>
    </row>
    <row r="940" spans="1:6">
      <c r="A940" s="44">
        <f t="shared" si="36"/>
        <v>46466</v>
      </c>
      <c r="B940" s="45">
        <v>46466</v>
      </c>
      <c r="C940" s="55" t="s">
        <v>12</v>
      </c>
      <c r="E940" s="2" t="str">
        <f t="shared" si="37"/>
        <v>1Q2027</v>
      </c>
      <c r="F940" s="54" t="str">
        <f>+F939</f>
        <v>N/A</v>
      </c>
    </row>
    <row r="941" spans="1:6">
      <c r="A941" s="44">
        <f t="shared" si="36"/>
        <v>46497</v>
      </c>
      <c r="B941" s="45">
        <v>46497</v>
      </c>
      <c r="C941" s="55" t="s">
        <v>12</v>
      </c>
      <c r="E941" s="2" t="str">
        <f t="shared" si="37"/>
        <v>2Q2027</v>
      </c>
      <c r="F941" s="54" t="str">
        <f>IF(COUNTIF(C937:C939,"&gt;0")&lt;3,"N/A",AVERAGE(C937:C939))</f>
        <v>N/A</v>
      </c>
    </row>
    <row r="942" spans="1:6">
      <c r="A942" s="50">
        <f t="shared" si="36"/>
        <v>46527</v>
      </c>
      <c r="B942" s="51">
        <v>46527</v>
      </c>
      <c r="C942" s="55" t="s">
        <v>12</v>
      </c>
      <c r="E942" s="2" t="str">
        <f t="shared" si="37"/>
        <v>2Q2027</v>
      </c>
      <c r="F942" s="54" t="str">
        <f>+F941</f>
        <v>N/A</v>
      </c>
    </row>
    <row r="943" spans="1:6">
      <c r="A943" s="44">
        <f t="shared" si="36"/>
        <v>46558</v>
      </c>
      <c r="B943" s="45">
        <v>46558</v>
      </c>
      <c r="C943" s="55" t="s">
        <v>12</v>
      </c>
      <c r="E943" s="2" t="str">
        <f t="shared" si="37"/>
        <v>2Q2027</v>
      </c>
      <c r="F943" s="54" t="str">
        <f>+F942</f>
        <v>N/A</v>
      </c>
    </row>
    <row r="944" spans="1:6">
      <c r="A944" s="44">
        <f t="shared" si="36"/>
        <v>46588</v>
      </c>
      <c r="B944" s="45">
        <v>46588</v>
      </c>
      <c r="C944" s="55" t="s">
        <v>12</v>
      </c>
      <c r="E944" s="2" t="str">
        <f t="shared" si="37"/>
        <v>3Q2027</v>
      </c>
      <c r="F944" s="54" t="str">
        <f>IF(COUNTIF(C940:C942,"&gt;0")&lt;3,"N/A",AVERAGE(C940:C942))</f>
        <v>N/A</v>
      </c>
    </row>
    <row r="945" spans="1:6">
      <c r="A945" s="50">
        <f t="shared" si="36"/>
        <v>46619</v>
      </c>
      <c r="B945" s="51">
        <v>46619</v>
      </c>
      <c r="C945" s="55" t="s">
        <v>12</v>
      </c>
      <c r="E945" s="2" t="str">
        <f t="shared" si="37"/>
        <v>3Q2027</v>
      </c>
      <c r="F945" s="54" t="str">
        <f>+F944</f>
        <v>N/A</v>
      </c>
    </row>
    <row r="946" spans="1:6">
      <c r="A946" s="44">
        <f t="shared" si="36"/>
        <v>46650</v>
      </c>
      <c r="B946" s="45">
        <v>46650</v>
      </c>
      <c r="C946" s="55" t="s">
        <v>12</v>
      </c>
      <c r="E946" s="2" t="str">
        <f t="shared" si="37"/>
        <v>3Q2027</v>
      </c>
      <c r="F946" s="54" t="str">
        <f>+F945</f>
        <v>N/A</v>
      </c>
    </row>
    <row r="947" spans="1:6">
      <c r="A947" s="44">
        <f t="shared" si="36"/>
        <v>46680</v>
      </c>
      <c r="B947" s="45">
        <v>46680</v>
      </c>
      <c r="C947" s="55" t="s">
        <v>12</v>
      </c>
      <c r="E947" s="2" t="str">
        <f t="shared" si="37"/>
        <v>4Q2027</v>
      </c>
      <c r="F947" s="54" t="str">
        <f>IF(COUNTIF(C943:C945,"&gt;0")&lt;3,"N/A",AVERAGE(C943:C945))</f>
        <v>N/A</v>
      </c>
    </row>
    <row r="948" spans="1:6">
      <c r="A948" s="50">
        <f t="shared" si="36"/>
        <v>46711</v>
      </c>
      <c r="B948" s="51">
        <v>46711</v>
      </c>
      <c r="C948" s="55" t="s">
        <v>12</v>
      </c>
      <c r="E948" s="2" t="str">
        <f t="shared" si="37"/>
        <v>4Q2027</v>
      </c>
      <c r="F948" s="54" t="str">
        <f>+F947</f>
        <v>N/A</v>
      </c>
    </row>
    <row r="949" spans="1:6">
      <c r="A949" s="44">
        <f t="shared" si="36"/>
        <v>46741</v>
      </c>
      <c r="B949" s="45">
        <v>46741</v>
      </c>
      <c r="C949" s="55" t="s">
        <v>12</v>
      </c>
      <c r="E949" s="2" t="str">
        <f t="shared" si="37"/>
        <v>4Q2027</v>
      </c>
      <c r="F949" s="54" t="str">
        <f>+F948</f>
        <v>N/A</v>
      </c>
    </row>
    <row r="950" spans="1:6">
      <c r="A950" s="44">
        <f t="shared" si="36"/>
        <v>46772</v>
      </c>
      <c r="B950" s="45">
        <v>46772</v>
      </c>
      <c r="C950" s="55" t="s">
        <v>12</v>
      </c>
      <c r="E950" s="2" t="str">
        <f t="shared" si="37"/>
        <v>1Q2028</v>
      </c>
      <c r="F950" s="54" t="str">
        <f>IF(COUNTIF(C946:C948,"&gt;0")&lt;3,"N/A",AVERAGE(C946:C948))</f>
        <v>N/A</v>
      </c>
    </row>
    <row r="951" spans="1:6">
      <c r="A951" s="50">
        <f t="shared" si="36"/>
        <v>46803</v>
      </c>
      <c r="B951" s="51">
        <v>46803</v>
      </c>
      <c r="C951" s="55" t="s">
        <v>12</v>
      </c>
      <c r="E951" s="2" t="str">
        <f t="shared" si="37"/>
        <v>1Q2028</v>
      </c>
      <c r="F951" s="54" t="str">
        <f>+F950</f>
        <v>N/A</v>
      </c>
    </row>
    <row r="952" spans="1:6">
      <c r="A952" s="44">
        <f t="shared" si="36"/>
        <v>46832</v>
      </c>
      <c r="B952" s="45">
        <v>46832</v>
      </c>
      <c r="C952" s="55" t="s">
        <v>12</v>
      </c>
      <c r="E952" s="2" t="str">
        <f t="shared" si="37"/>
        <v>1Q2028</v>
      </c>
      <c r="F952" s="54" t="str">
        <f>+F951</f>
        <v>N/A</v>
      </c>
    </row>
    <row r="953" spans="1:6">
      <c r="A953" s="44">
        <f t="shared" si="36"/>
        <v>46863</v>
      </c>
      <c r="B953" s="45">
        <v>46863</v>
      </c>
      <c r="C953" s="55" t="s">
        <v>12</v>
      </c>
      <c r="E953" s="2" t="str">
        <f t="shared" si="37"/>
        <v>2Q2028</v>
      </c>
      <c r="F953" s="54" t="str">
        <f>IF(COUNTIF(C949:C951,"&gt;0")&lt;3,"N/A",AVERAGE(C949:C951))</f>
        <v>N/A</v>
      </c>
    </row>
    <row r="954" spans="1:6">
      <c r="A954" s="50">
        <f t="shared" si="36"/>
        <v>46893</v>
      </c>
      <c r="B954" s="51">
        <v>46893</v>
      </c>
      <c r="C954" s="55" t="s">
        <v>12</v>
      </c>
      <c r="E954" s="2" t="str">
        <f t="shared" si="37"/>
        <v>2Q2028</v>
      </c>
      <c r="F954" s="54" t="str">
        <f>+F953</f>
        <v>N/A</v>
      </c>
    </row>
    <row r="955" spans="1:6">
      <c r="A955" s="44">
        <f t="shared" si="36"/>
        <v>46924</v>
      </c>
      <c r="B955" s="45">
        <v>46924</v>
      </c>
      <c r="C955" s="55" t="s">
        <v>12</v>
      </c>
      <c r="E955" s="2" t="str">
        <f t="shared" si="37"/>
        <v>2Q2028</v>
      </c>
      <c r="F955" s="54" t="str">
        <f>+F954</f>
        <v>N/A</v>
      </c>
    </row>
    <row r="956" spans="1:6">
      <c r="A956" s="44">
        <f t="shared" si="36"/>
        <v>46954</v>
      </c>
      <c r="B956" s="45">
        <v>46954</v>
      </c>
      <c r="C956" s="55" t="s">
        <v>12</v>
      </c>
      <c r="E956" s="2" t="str">
        <f t="shared" si="37"/>
        <v>3Q2028</v>
      </c>
      <c r="F956" s="54" t="str">
        <f>IF(COUNTIF(C952:C954,"&gt;0")&lt;3,"N/A",AVERAGE(C952:C954))</f>
        <v>N/A</v>
      </c>
    </row>
    <row r="957" spans="1:6">
      <c r="A957" s="50">
        <f t="shared" si="36"/>
        <v>46985</v>
      </c>
      <c r="B957" s="51">
        <v>46985</v>
      </c>
      <c r="C957" s="55" t="s">
        <v>12</v>
      </c>
      <c r="E957" s="2" t="str">
        <f t="shared" si="37"/>
        <v>3Q2028</v>
      </c>
      <c r="F957" s="54" t="str">
        <f>+F956</f>
        <v>N/A</v>
      </c>
    </row>
    <row r="958" spans="1:6">
      <c r="A958" s="44">
        <f t="shared" si="36"/>
        <v>47016</v>
      </c>
      <c r="B958" s="45">
        <v>47016</v>
      </c>
      <c r="C958" s="55" t="s">
        <v>12</v>
      </c>
      <c r="E958" s="2" t="str">
        <f t="shared" si="37"/>
        <v>3Q2028</v>
      </c>
      <c r="F958" s="54" t="str">
        <f>+F957</f>
        <v>N/A</v>
      </c>
    </row>
    <row r="959" spans="1:6">
      <c r="A959" s="44">
        <f t="shared" si="36"/>
        <v>47046</v>
      </c>
      <c r="B959" s="45">
        <v>47046</v>
      </c>
      <c r="C959" s="55" t="s">
        <v>12</v>
      </c>
      <c r="E959" s="2" t="str">
        <f t="shared" si="37"/>
        <v>4Q2028</v>
      </c>
      <c r="F959" s="54" t="str">
        <f>IF(COUNTIF(C955:C957,"&gt;0")&lt;3,"N/A",AVERAGE(C955:C957))</f>
        <v>N/A</v>
      </c>
    </row>
    <row r="960" spans="1:6">
      <c r="A960" s="50">
        <f t="shared" si="36"/>
        <v>47077</v>
      </c>
      <c r="B960" s="51">
        <v>47077</v>
      </c>
      <c r="C960" s="55" t="s">
        <v>12</v>
      </c>
      <c r="E960" s="2" t="str">
        <f t="shared" si="37"/>
        <v>4Q2028</v>
      </c>
      <c r="F960" s="54" t="str">
        <f>+F959</f>
        <v>N/A</v>
      </c>
    </row>
    <row r="961" spans="1:6">
      <c r="A961" s="44">
        <f t="shared" si="36"/>
        <v>47107</v>
      </c>
      <c r="B961" s="45">
        <v>47107</v>
      </c>
      <c r="C961" s="55" t="s">
        <v>12</v>
      </c>
      <c r="E961" s="2" t="str">
        <f t="shared" si="37"/>
        <v>4Q2028</v>
      </c>
      <c r="F961" s="54" t="str">
        <f>+F960</f>
        <v>N/A</v>
      </c>
    </row>
    <row r="962" spans="1:6">
      <c r="A962" s="44">
        <f t="shared" si="36"/>
        <v>47138</v>
      </c>
      <c r="B962" s="45">
        <v>47138</v>
      </c>
      <c r="C962" s="55" t="s">
        <v>12</v>
      </c>
      <c r="E962" s="2" t="str">
        <f t="shared" si="37"/>
        <v>1Q2029</v>
      </c>
      <c r="F962" s="54" t="str">
        <f>IF(COUNTIF(C958:C960,"&gt;0")&lt;3,"N/A",AVERAGE(C958:C960))</f>
        <v>N/A</v>
      </c>
    </row>
    <row r="963" spans="1:6">
      <c r="A963" s="50">
        <f t="shared" si="36"/>
        <v>47169</v>
      </c>
      <c r="B963" s="51">
        <v>47169</v>
      </c>
      <c r="C963" s="55" t="s">
        <v>12</v>
      </c>
      <c r="E963" s="2" t="str">
        <f t="shared" si="37"/>
        <v>1Q2029</v>
      </c>
      <c r="F963" s="54" t="str">
        <f>+F962</f>
        <v>N/A</v>
      </c>
    </row>
    <row r="964" spans="1:6">
      <c r="A964" s="44">
        <f t="shared" si="36"/>
        <v>47197</v>
      </c>
      <c r="B964" s="45">
        <v>47197</v>
      </c>
      <c r="C964" s="55" t="s">
        <v>12</v>
      </c>
      <c r="E964" s="2" t="str">
        <f t="shared" si="37"/>
        <v>1Q2029</v>
      </c>
      <c r="F964" s="54" t="str">
        <f>+F963</f>
        <v>N/A</v>
      </c>
    </row>
    <row r="965" spans="1:6">
      <c r="A965" s="44">
        <f t="shared" ref="A965:A1028" si="38">+B965</f>
        <v>47228</v>
      </c>
      <c r="B965" s="45">
        <v>47228</v>
      </c>
      <c r="C965" s="55" t="s">
        <v>12</v>
      </c>
      <c r="E965" s="2" t="str">
        <f t="shared" si="37"/>
        <v>2Q2029</v>
      </c>
      <c r="F965" s="54" t="str">
        <f>IF(COUNTIF(C961:C963,"&gt;0")&lt;3,"N/A",AVERAGE(C961:C963))</f>
        <v>N/A</v>
      </c>
    </row>
    <row r="966" spans="1:6">
      <c r="A966" s="50">
        <f t="shared" si="38"/>
        <v>47258</v>
      </c>
      <c r="B966" s="51">
        <v>47258</v>
      </c>
      <c r="C966" s="55" t="s">
        <v>12</v>
      </c>
      <c r="E966" s="2" t="str">
        <f t="shared" si="37"/>
        <v>2Q2029</v>
      </c>
      <c r="F966" s="54" t="str">
        <f>+F965</f>
        <v>N/A</v>
      </c>
    </row>
    <row r="967" spans="1:6">
      <c r="A967" s="44">
        <f t="shared" si="38"/>
        <v>47289</v>
      </c>
      <c r="B967" s="45">
        <v>47289</v>
      </c>
      <c r="C967" s="55" t="s">
        <v>12</v>
      </c>
      <c r="E967" s="2" t="str">
        <f t="shared" si="37"/>
        <v>2Q2029</v>
      </c>
      <c r="F967" s="54" t="str">
        <f>+F966</f>
        <v>N/A</v>
      </c>
    </row>
    <row r="968" spans="1:6">
      <c r="A968" s="44">
        <f t="shared" si="38"/>
        <v>47319</v>
      </c>
      <c r="B968" s="45">
        <v>47319</v>
      </c>
      <c r="C968" s="55" t="s">
        <v>12</v>
      </c>
      <c r="E968" s="2" t="str">
        <f t="shared" si="37"/>
        <v>3Q2029</v>
      </c>
      <c r="F968" s="54" t="str">
        <f>IF(COUNTIF(C964:C966,"&gt;0")&lt;3,"N/A",AVERAGE(C964:C966))</f>
        <v>N/A</v>
      </c>
    </row>
    <row r="969" spans="1:6">
      <c r="A969" s="50">
        <f t="shared" si="38"/>
        <v>47350</v>
      </c>
      <c r="B969" s="51">
        <v>47350</v>
      </c>
      <c r="C969" s="55" t="s">
        <v>12</v>
      </c>
      <c r="E969" s="2" t="str">
        <f t="shared" si="37"/>
        <v>3Q2029</v>
      </c>
      <c r="F969" s="54" t="str">
        <f>+F968</f>
        <v>N/A</v>
      </c>
    </row>
    <row r="970" spans="1:6">
      <c r="A970" s="44">
        <f t="shared" si="38"/>
        <v>47381</v>
      </c>
      <c r="B970" s="45">
        <v>47381</v>
      </c>
      <c r="C970" s="55" t="s">
        <v>12</v>
      </c>
      <c r="E970" s="2" t="str">
        <f t="shared" si="37"/>
        <v>3Q2029</v>
      </c>
      <c r="F970" s="54" t="str">
        <f>+F969</f>
        <v>N/A</v>
      </c>
    </row>
    <row r="971" spans="1:6">
      <c r="A971" s="44">
        <f t="shared" si="38"/>
        <v>47411</v>
      </c>
      <c r="B971" s="45">
        <v>47411</v>
      </c>
      <c r="C971" s="55" t="s">
        <v>12</v>
      </c>
      <c r="E971" s="2" t="str">
        <f t="shared" ref="E971:E1034" si="39">IF(MONTH(B971)&lt;4,"1",IF(MONTH(B971)&lt;7,"2",IF(MONTH(B971)&lt;10,"3","4")))&amp;"Q"&amp;YEAR(B971)</f>
        <v>4Q2029</v>
      </c>
      <c r="F971" s="54" t="str">
        <f>IF(COUNTIF(C967:C969,"&gt;0")&lt;3,"N/A",AVERAGE(C967:C969))</f>
        <v>N/A</v>
      </c>
    </row>
    <row r="972" spans="1:6">
      <c r="A972" s="50">
        <f t="shared" si="38"/>
        <v>47442</v>
      </c>
      <c r="B972" s="51">
        <v>47442</v>
      </c>
      <c r="C972" s="55" t="s">
        <v>12</v>
      </c>
      <c r="E972" s="2" t="str">
        <f t="shared" si="39"/>
        <v>4Q2029</v>
      </c>
      <c r="F972" s="54" t="str">
        <f>+F971</f>
        <v>N/A</v>
      </c>
    </row>
    <row r="973" spans="1:6">
      <c r="A973" s="44">
        <f t="shared" si="38"/>
        <v>47472</v>
      </c>
      <c r="B973" s="45">
        <v>47472</v>
      </c>
      <c r="C973" s="55" t="s">
        <v>12</v>
      </c>
      <c r="E973" s="2" t="str">
        <f t="shared" si="39"/>
        <v>4Q2029</v>
      </c>
      <c r="F973" s="54" t="str">
        <f>+F972</f>
        <v>N/A</v>
      </c>
    </row>
    <row r="974" spans="1:6">
      <c r="A974" s="44">
        <f t="shared" si="38"/>
        <v>47503</v>
      </c>
      <c r="B974" s="45">
        <v>47503</v>
      </c>
      <c r="C974" s="55" t="s">
        <v>12</v>
      </c>
      <c r="E974" s="2" t="str">
        <f t="shared" si="39"/>
        <v>1Q2030</v>
      </c>
      <c r="F974" s="54" t="str">
        <f>IF(COUNTIF(C970:C972,"&gt;0")&lt;3,"N/A",AVERAGE(C970:C972))</f>
        <v>N/A</v>
      </c>
    </row>
    <row r="975" spans="1:6">
      <c r="A975" s="50">
        <f t="shared" si="38"/>
        <v>47534</v>
      </c>
      <c r="B975" s="51">
        <v>47534</v>
      </c>
      <c r="C975" s="55" t="s">
        <v>12</v>
      </c>
      <c r="E975" s="2" t="str">
        <f t="shared" si="39"/>
        <v>1Q2030</v>
      </c>
      <c r="F975" s="54" t="str">
        <f>+F974</f>
        <v>N/A</v>
      </c>
    </row>
    <row r="976" spans="1:6">
      <c r="A976" s="44">
        <f t="shared" si="38"/>
        <v>47562</v>
      </c>
      <c r="B976" s="45">
        <v>47562</v>
      </c>
      <c r="C976" s="55" t="s">
        <v>12</v>
      </c>
      <c r="E976" s="2" t="str">
        <f t="shared" si="39"/>
        <v>1Q2030</v>
      </c>
      <c r="F976" s="54" t="str">
        <f>+F975</f>
        <v>N/A</v>
      </c>
    </row>
    <row r="977" spans="1:6">
      <c r="A977" s="44">
        <f t="shared" si="38"/>
        <v>47593</v>
      </c>
      <c r="B977" s="45">
        <v>47593</v>
      </c>
      <c r="C977" s="55" t="s">
        <v>12</v>
      </c>
      <c r="E977" s="2" t="str">
        <f t="shared" si="39"/>
        <v>2Q2030</v>
      </c>
      <c r="F977" s="54" t="str">
        <f>IF(COUNTIF(C973:C975,"&gt;0")&lt;3,"N/A",AVERAGE(C973:C975))</f>
        <v>N/A</v>
      </c>
    </row>
    <row r="978" spans="1:6">
      <c r="A978" s="50">
        <f t="shared" si="38"/>
        <v>47623</v>
      </c>
      <c r="B978" s="51">
        <v>47623</v>
      </c>
      <c r="C978" s="55" t="s">
        <v>12</v>
      </c>
      <c r="E978" s="2" t="str">
        <f t="shared" si="39"/>
        <v>2Q2030</v>
      </c>
      <c r="F978" s="54" t="str">
        <f>+F977</f>
        <v>N/A</v>
      </c>
    </row>
    <row r="979" spans="1:6">
      <c r="A979" s="44">
        <f t="shared" si="38"/>
        <v>47654</v>
      </c>
      <c r="B979" s="45">
        <v>47654</v>
      </c>
      <c r="C979" s="55" t="s">
        <v>12</v>
      </c>
      <c r="E979" s="2" t="str">
        <f t="shared" si="39"/>
        <v>2Q2030</v>
      </c>
      <c r="F979" s="54" t="str">
        <f>+F978</f>
        <v>N/A</v>
      </c>
    </row>
    <row r="980" spans="1:6">
      <c r="A980" s="44">
        <f t="shared" si="38"/>
        <v>47684</v>
      </c>
      <c r="B980" s="45">
        <v>47684</v>
      </c>
      <c r="C980" s="55" t="s">
        <v>12</v>
      </c>
      <c r="E980" s="2" t="str">
        <f t="shared" si="39"/>
        <v>3Q2030</v>
      </c>
      <c r="F980" s="54" t="str">
        <f>IF(COUNTIF(C976:C978,"&gt;0")&lt;3,"N/A",AVERAGE(C976:C978))</f>
        <v>N/A</v>
      </c>
    </row>
    <row r="981" spans="1:6">
      <c r="A981" s="50">
        <f t="shared" si="38"/>
        <v>47715</v>
      </c>
      <c r="B981" s="51">
        <v>47715</v>
      </c>
      <c r="C981" s="55" t="s">
        <v>12</v>
      </c>
      <c r="E981" s="2" t="str">
        <f t="shared" si="39"/>
        <v>3Q2030</v>
      </c>
      <c r="F981" s="54" t="str">
        <f>+F980</f>
        <v>N/A</v>
      </c>
    </row>
    <row r="982" spans="1:6">
      <c r="A982" s="44">
        <f t="shared" si="38"/>
        <v>47746</v>
      </c>
      <c r="B982" s="45">
        <v>47746</v>
      </c>
      <c r="C982" s="55" t="s">
        <v>12</v>
      </c>
      <c r="E982" s="2" t="str">
        <f t="shared" si="39"/>
        <v>3Q2030</v>
      </c>
      <c r="F982" s="54" t="str">
        <f>+F981</f>
        <v>N/A</v>
      </c>
    </row>
    <row r="983" spans="1:6">
      <c r="A983" s="44">
        <f t="shared" si="38"/>
        <v>47776</v>
      </c>
      <c r="B983" s="45">
        <v>47776</v>
      </c>
      <c r="C983" s="55" t="s">
        <v>12</v>
      </c>
      <c r="E983" s="2" t="str">
        <f t="shared" si="39"/>
        <v>4Q2030</v>
      </c>
      <c r="F983" s="54" t="str">
        <f>IF(COUNTIF(C979:C981,"&gt;0")&lt;3,"N/A",AVERAGE(C979:C981))</f>
        <v>N/A</v>
      </c>
    </row>
    <row r="984" spans="1:6">
      <c r="A984" s="50">
        <f t="shared" si="38"/>
        <v>47807</v>
      </c>
      <c r="B984" s="51">
        <v>47807</v>
      </c>
      <c r="C984" s="55" t="s">
        <v>12</v>
      </c>
      <c r="E984" s="2" t="str">
        <f t="shared" si="39"/>
        <v>4Q2030</v>
      </c>
      <c r="F984" s="54" t="str">
        <f>+F983</f>
        <v>N/A</v>
      </c>
    </row>
    <row r="985" spans="1:6">
      <c r="A985" s="44">
        <f t="shared" si="38"/>
        <v>47837</v>
      </c>
      <c r="B985" s="45">
        <v>47837</v>
      </c>
      <c r="C985" s="55" t="s">
        <v>12</v>
      </c>
      <c r="E985" s="2" t="str">
        <f t="shared" si="39"/>
        <v>4Q2030</v>
      </c>
      <c r="F985" s="54" t="str">
        <f>+F984</f>
        <v>N/A</v>
      </c>
    </row>
    <row r="986" spans="1:6">
      <c r="A986" s="44">
        <f t="shared" si="38"/>
        <v>47868</v>
      </c>
      <c r="B986" s="45">
        <v>47868</v>
      </c>
      <c r="C986" s="55" t="s">
        <v>12</v>
      </c>
      <c r="E986" s="2" t="str">
        <f t="shared" si="39"/>
        <v>1Q2031</v>
      </c>
      <c r="F986" s="54" t="str">
        <f>IF(COUNTIF(C982:C984,"&gt;0")&lt;3,"N/A",AVERAGE(C982:C984))</f>
        <v>N/A</v>
      </c>
    </row>
    <row r="987" spans="1:6">
      <c r="A987" s="50">
        <f t="shared" si="38"/>
        <v>47899</v>
      </c>
      <c r="B987" s="51">
        <v>47899</v>
      </c>
      <c r="C987" s="55" t="s">
        <v>12</v>
      </c>
      <c r="E987" s="2" t="str">
        <f t="shared" si="39"/>
        <v>1Q2031</v>
      </c>
      <c r="F987" s="54" t="str">
        <f>+F986</f>
        <v>N/A</v>
      </c>
    </row>
    <row r="988" spans="1:6">
      <c r="A988" s="44">
        <f t="shared" si="38"/>
        <v>47927</v>
      </c>
      <c r="B988" s="45">
        <v>47927</v>
      </c>
      <c r="C988" s="55" t="s">
        <v>12</v>
      </c>
      <c r="E988" s="2" t="str">
        <f t="shared" si="39"/>
        <v>1Q2031</v>
      </c>
      <c r="F988" s="54" t="str">
        <f>+F987</f>
        <v>N/A</v>
      </c>
    </row>
    <row r="989" spans="1:6">
      <c r="A989" s="44">
        <f t="shared" si="38"/>
        <v>47958</v>
      </c>
      <c r="B989" s="45">
        <v>47958</v>
      </c>
      <c r="C989" s="55" t="s">
        <v>12</v>
      </c>
      <c r="E989" s="2" t="str">
        <f t="shared" si="39"/>
        <v>2Q2031</v>
      </c>
      <c r="F989" s="54" t="str">
        <f>IF(COUNTIF(C985:C987,"&gt;0")&lt;3,"N/A",AVERAGE(C985:C987))</f>
        <v>N/A</v>
      </c>
    </row>
    <row r="990" spans="1:6">
      <c r="A990" s="50">
        <f t="shared" si="38"/>
        <v>47988</v>
      </c>
      <c r="B990" s="51">
        <v>47988</v>
      </c>
      <c r="C990" s="55" t="s">
        <v>12</v>
      </c>
      <c r="E990" s="2" t="str">
        <f t="shared" si="39"/>
        <v>2Q2031</v>
      </c>
      <c r="F990" s="54" t="str">
        <f>+F989</f>
        <v>N/A</v>
      </c>
    </row>
    <row r="991" spans="1:6">
      <c r="A991" s="44">
        <f t="shared" si="38"/>
        <v>48019</v>
      </c>
      <c r="B991" s="45">
        <v>48019</v>
      </c>
      <c r="C991" s="55" t="s">
        <v>12</v>
      </c>
      <c r="E991" s="2" t="str">
        <f t="shared" si="39"/>
        <v>2Q2031</v>
      </c>
      <c r="F991" s="54" t="str">
        <f>+F990</f>
        <v>N/A</v>
      </c>
    </row>
    <row r="992" spans="1:6">
      <c r="A992" s="44">
        <f t="shared" si="38"/>
        <v>48049</v>
      </c>
      <c r="B992" s="45">
        <v>48049</v>
      </c>
      <c r="C992" s="55" t="s">
        <v>12</v>
      </c>
      <c r="E992" s="2" t="str">
        <f t="shared" si="39"/>
        <v>3Q2031</v>
      </c>
      <c r="F992" s="54" t="str">
        <f>IF(COUNTIF(C988:C990,"&gt;0")&lt;3,"N/A",AVERAGE(C988:C990))</f>
        <v>N/A</v>
      </c>
    </row>
    <row r="993" spans="1:6">
      <c r="A993" s="50">
        <f t="shared" si="38"/>
        <v>48080</v>
      </c>
      <c r="B993" s="51">
        <v>48080</v>
      </c>
      <c r="C993" s="55" t="s">
        <v>12</v>
      </c>
      <c r="E993" s="2" t="str">
        <f t="shared" si="39"/>
        <v>3Q2031</v>
      </c>
      <c r="F993" s="54" t="str">
        <f>+F992</f>
        <v>N/A</v>
      </c>
    </row>
    <row r="994" spans="1:6">
      <c r="A994" s="44">
        <f t="shared" si="38"/>
        <v>48111</v>
      </c>
      <c r="B994" s="45">
        <v>48111</v>
      </c>
      <c r="C994" s="55" t="s">
        <v>12</v>
      </c>
      <c r="E994" s="2" t="str">
        <f t="shared" si="39"/>
        <v>3Q2031</v>
      </c>
      <c r="F994" s="54" t="str">
        <f>+F993</f>
        <v>N/A</v>
      </c>
    </row>
    <row r="995" spans="1:6">
      <c r="A995" s="44">
        <f t="shared" si="38"/>
        <v>48141</v>
      </c>
      <c r="B995" s="45">
        <v>48141</v>
      </c>
      <c r="C995" s="55" t="s">
        <v>12</v>
      </c>
      <c r="E995" s="2" t="str">
        <f t="shared" si="39"/>
        <v>4Q2031</v>
      </c>
      <c r="F995" s="54" t="str">
        <f>IF(COUNTIF(C991:C993,"&gt;0")&lt;3,"N/A",AVERAGE(C991:C993))</f>
        <v>N/A</v>
      </c>
    </row>
    <row r="996" spans="1:6">
      <c r="A996" s="50">
        <f t="shared" si="38"/>
        <v>48172</v>
      </c>
      <c r="B996" s="51">
        <v>48172</v>
      </c>
      <c r="C996" s="55" t="s">
        <v>12</v>
      </c>
      <c r="E996" s="2" t="str">
        <f t="shared" si="39"/>
        <v>4Q2031</v>
      </c>
      <c r="F996" s="54" t="str">
        <f>+F995</f>
        <v>N/A</v>
      </c>
    </row>
    <row r="997" spans="1:6">
      <c r="A997" s="44">
        <f t="shared" si="38"/>
        <v>48202</v>
      </c>
      <c r="B997" s="45">
        <v>48202</v>
      </c>
      <c r="C997" s="55" t="s">
        <v>12</v>
      </c>
      <c r="E997" s="2" t="str">
        <f t="shared" si="39"/>
        <v>4Q2031</v>
      </c>
      <c r="F997" s="54" t="str">
        <f>+F996</f>
        <v>N/A</v>
      </c>
    </row>
    <row r="998" spans="1:6">
      <c r="A998" s="44">
        <f t="shared" si="38"/>
        <v>48233</v>
      </c>
      <c r="B998" s="45">
        <v>48233</v>
      </c>
      <c r="C998" s="55" t="s">
        <v>12</v>
      </c>
      <c r="E998" s="2" t="str">
        <f t="shared" si="39"/>
        <v>1Q2032</v>
      </c>
      <c r="F998" s="54" t="str">
        <f>IF(COUNTIF(C994:C996,"&gt;0")&lt;3,"N/A",AVERAGE(C994:C996))</f>
        <v>N/A</v>
      </c>
    </row>
    <row r="999" spans="1:6">
      <c r="A999" s="50">
        <f t="shared" si="38"/>
        <v>48264</v>
      </c>
      <c r="B999" s="51">
        <v>48264</v>
      </c>
      <c r="C999" s="55" t="s">
        <v>12</v>
      </c>
      <c r="E999" s="2" t="str">
        <f t="shared" si="39"/>
        <v>1Q2032</v>
      </c>
      <c r="F999" s="54" t="str">
        <f>+F998</f>
        <v>N/A</v>
      </c>
    </row>
    <row r="1000" spans="1:6">
      <c r="A1000" s="44">
        <f t="shared" si="38"/>
        <v>48293</v>
      </c>
      <c r="B1000" s="45">
        <v>48293</v>
      </c>
      <c r="C1000" s="55" t="s">
        <v>12</v>
      </c>
      <c r="E1000" s="2" t="str">
        <f t="shared" si="39"/>
        <v>1Q2032</v>
      </c>
      <c r="F1000" s="54" t="str">
        <f>+F999</f>
        <v>N/A</v>
      </c>
    </row>
    <row r="1001" spans="1:6">
      <c r="A1001" s="44">
        <f t="shared" si="38"/>
        <v>48324</v>
      </c>
      <c r="B1001" s="45">
        <v>48324</v>
      </c>
      <c r="C1001" s="55" t="s">
        <v>12</v>
      </c>
      <c r="E1001" s="2" t="str">
        <f t="shared" si="39"/>
        <v>2Q2032</v>
      </c>
      <c r="F1001" s="54" t="str">
        <f>IF(COUNTIF(C997:C999,"&gt;0")&lt;3,"N/A",AVERAGE(C997:C999))</f>
        <v>N/A</v>
      </c>
    </row>
    <row r="1002" spans="1:6">
      <c r="A1002" s="50">
        <f t="shared" si="38"/>
        <v>48354</v>
      </c>
      <c r="B1002" s="51">
        <v>48354</v>
      </c>
      <c r="C1002" s="55" t="s">
        <v>12</v>
      </c>
      <c r="E1002" s="2" t="str">
        <f t="shared" si="39"/>
        <v>2Q2032</v>
      </c>
      <c r="F1002" s="54" t="str">
        <f>+F1001</f>
        <v>N/A</v>
      </c>
    </row>
    <row r="1003" spans="1:6">
      <c r="A1003" s="44">
        <f t="shared" si="38"/>
        <v>48385</v>
      </c>
      <c r="B1003" s="45">
        <v>48385</v>
      </c>
      <c r="C1003" s="55" t="s">
        <v>12</v>
      </c>
      <c r="E1003" s="2" t="str">
        <f t="shared" si="39"/>
        <v>2Q2032</v>
      </c>
      <c r="F1003" s="54" t="str">
        <f>+F1002</f>
        <v>N/A</v>
      </c>
    </row>
    <row r="1004" spans="1:6">
      <c r="A1004" s="44">
        <f t="shared" si="38"/>
        <v>48415</v>
      </c>
      <c r="B1004" s="45">
        <v>48415</v>
      </c>
      <c r="C1004" s="55" t="s">
        <v>12</v>
      </c>
      <c r="E1004" s="2" t="str">
        <f t="shared" si="39"/>
        <v>3Q2032</v>
      </c>
      <c r="F1004" s="54" t="str">
        <f>IF(COUNTIF(C1000:C1002,"&gt;0")&lt;3,"N/A",AVERAGE(C1000:C1002))</f>
        <v>N/A</v>
      </c>
    </row>
    <row r="1005" spans="1:6">
      <c r="A1005" s="50">
        <f t="shared" si="38"/>
        <v>48446</v>
      </c>
      <c r="B1005" s="51">
        <v>48446</v>
      </c>
      <c r="C1005" s="55" t="s">
        <v>12</v>
      </c>
      <c r="E1005" s="2" t="str">
        <f t="shared" si="39"/>
        <v>3Q2032</v>
      </c>
      <c r="F1005" s="54" t="str">
        <f>+F1004</f>
        <v>N/A</v>
      </c>
    </row>
    <row r="1006" spans="1:6">
      <c r="A1006" s="44">
        <f t="shared" si="38"/>
        <v>48477</v>
      </c>
      <c r="B1006" s="45">
        <v>48477</v>
      </c>
      <c r="C1006" s="55" t="s">
        <v>12</v>
      </c>
      <c r="E1006" s="2" t="str">
        <f t="shared" si="39"/>
        <v>3Q2032</v>
      </c>
      <c r="F1006" s="54" t="str">
        <f>+F1005</f>
        <v>N/A</v>
      </c>
    </row>
    <row r="1007" spans="1:6">
      <c r="A1007" s="44">
        <f t="shared" si="38"/>
        <v>48507</v>
      </c>
      <c r="B1007" s="45">
        <v>48507</v>
      </c>
      <c r="C1007" s="55" t="s">
        <v>12</v>
      </c>
      <c r="E1007" s="2" t="str">
        <f t="shared" si="39"/>
        <v>4Q2032</v>
      </c>
      <c r="F1007" s="54" t="str">
        <f>IF(COUNTIF(C1003:C1005,"&gt;0")&lt;3,"N/A",AVERAGE(C1003:C1005))</f>
        <v>N/A</v>
      </c>
    </row>
    <row r="1008" spans="1:6">
      <c r="A1008" s="50">
        <f t="shared" si="38"/>
        <v>48538</v>
      </c>
      <c r="B1008" s="51">
        <v>48538</v>
      </c>
      <c r="C1008" s="55" t="s">
        <v>12</v>
      </c>
      <c r="E1008" s="2" t="str">
        <f t="shared" si="39"/>
        <v>4Q2032</v>
      </c>
      <c r="F1008" s="54" t="str">
        <f>+F1007</f>
        <v>N/A</v>
      </c>
    </row>
    <row r="1009" spans="1:6">
      <c r="A1009" s="44">
        <f t="shared" si="38"/>
        <v>48568</v>
      </c>
      <c r="B1009" s="45">
        <v>48568</v>
      </c>
      <c r="C1009" s="55" t="s">
        <v>12</v>
      </c>
      <c r="E1009" s="2" t="str">
        <f t="shared" si="39"/>
        <v>4Q2032</v>
      </c>
      <c r="F1009" s="54" t="str">
        <f>+F1008</f>
        <v>N/A</v>
      </c>
    </row>
    <row r="1010" spans="1:6">
      <c r="A1010" s="44">
        <f t="shared" si="38"/>
        <v>48599</v>
      </c>
      <c r="B1010" s="45">
        <v>48599</v>
      </c>
      <c r="C1010" s="55" t="s">
        <v>12</v>
      </c>
      <c r="E1010" s="2" t="str">
        <f t="shared" si="39"/>
        <v>1Q2033</v>
      </c>
      <c r="F1010" s="54" t="str">
        <f>IF(COUNTIF(C1006:C1008,"&gt;0")&lt;3,"N/A",AVERAGE(C1006:C1008))</f>
        <v>N/A</v>
      </c>
    </row>
    <row r="1011" spans="1:6">
      <c r="A1011" s="50">
        <f t="shared" si="38"/>
        <v>48630</v>
      </c>
      <c r="B1011" s="51">
        <v>48630</v>
      </c>
      <c r="C1011" s="55" t="s">
        <v>12</v>
      </c>
      <c r="E1011" s="2" t="str">
        <f t="shared" si="39"/>
        <v>1Q2033</v>
      </c>
      <c r="F1011" s="54" t="str">
        <f>+F1010</f>
        <v>N/A</v>
      </c>
    </row>
    <row r="1012" spans="1:6">
      <c r="A1012" s="44">
        <f t="shared" si="38"/>
        <v>48658</v>
      </c>
      <c r="B1012" s="45">
        <v>48658</v>
      </c>
      <c r="C1012" s="55" t="s">
        <v>12</v>
      </c>
      <c r="E1012" s="2" t="str">
        <f t="shared" si="39"/>
        <v>1Q2033</v>
      </c>
      <c r="F1012" s="54" t="str">
        <f>+F1011</f>
        <v>N/A</v>
      </c>
    </row>
    <row r="1013" spans="1:6">
      <c r="A1013" s="44">
        <f t="shared" si="38"/>
        <v>48689</v>
      </c>
      <c r="B1013" s="45">
        <v>48689</v>
      </c>
      <c r="C1013" s="55" t="s">
        <v>12</v>
      </c>
      <c r="E1013" s="2" t="str">
        <f t="shared" si="39"/>
        <v>2Q2033</v>
      </c>
      <c r="F1013" s="54" t="str">
        <f>IF(COUNTIF(C1009:C1011,"&gt;0")&lt;3,"N/A",AVERAGE(C1009:C1011))</f>
        <v>N/A</v>
      </c>
    </row>
    <row r="1014" spans="1:6">
      <c r="A1014" s="50">
        <f t="shared" si="38"/>
        <v>48719</v>
      </c>
      <c r="B1014" s="51">
        <v>48719</v>
      </c>
      <c r="C1014" s="55" t="s">
        <v>12</v>
      </c>
      <c r="E1014" s="2" t="str">
        <f t="shared" si="39"/>
        <v>2Q2033</v>
      </c>
      <c r="F1014" s="54" t="str">
        <f>+F1013</f>
        <v>N/A</v>
      </c>
    </row>
    <row r="1015" spans="1:6">
      <c r="A1015" s="44">
        <f t="shared" si="38"/>
        <v>48750</v>
      </c>
      <c r="B1015" s="45">
        <v>48750</v>
      </c>
      <c r="C1015" s="55" t="s">
        <v>12</v>
      </c>
      <c r="E1015" s="2" t="str">
        <f t="shared" si="39"/>
        <v>2Q2033</v>
      </c>
      <c r="F1015" s="54" t="str">
        <f>+F1014</f>
        <v>N/A</v>
      </c>
    </row>
    <row r="1016" spans="1:6">
      <c r="A1016" s="44">
        <f t="shared" si="38"/>
        <v>48780</v>
      </c>
      <c r="B1016" s="45">
        <v>48780</v>
      </c>
      <c r="C1016" s="55" t="s">
        <v>12</v>
      </c>
      <c r="E1016" s="2" t="str">
        <f t="shared" si="39"/>
        <v>3Q2033</v>
      </c>
      <c r="F1016" s="54" t="str">
        <f>IF(COUNTIF(C1012:C1014,"&gt;0")&lt;3,"N/A",AVERAGE(C1012:C1014))</f>
        <v>N/A</v>
      </c>
    </row>
    <row r="1017" spans="1:6">
      <c r="A1017" s="50">
        <f t="shared" si="38"/>
        <v>48811</v>
      </c>
      <c r="B1017" s="51">
        <v>48811</v>
      </c>
      <c r="C1017" s="55" t="s">
        <v>12</v>
      </c>
      <c r="E1017" s="2" t="str">
        <f t="shared" si="39"/>
        <v>3Q2033</v>
      </c>
      <c r="F1017" s="54" t="str">
        <f>+F1016</f>
        <v>N/A</v>
      </c>
    </row>
    <row r="1018" spans="1:6">
      <c r="A1018" s="44">
        <f t="shared" si="38"/>
        <v>48842</v>
      </c>
      <c r="B1018" s="45">
        <v>48842</v>
      </c>
      <c r="C1018" s="55" t="s">
        <v>12</v>
      </c>
      <c r="E1018" s="2" t="str">
        <f t="shared" si="39"/>
        <v>3Q2033</v>
      </c>
      <c r="F1018" s="54" t="str">
        <f>+F1017</f>
        <v>N/A</v>
      </c>
    </row>
    <row r="1019" spans="1:6">
      <c r="A1019" s="44">
        <f t="shared" si="38"/>
        <v>48872</v>
      </c>
      <c r="B1019" s="45">
        <v>48872</v>
      </c>
      <c r="C1019" s="55" t="s">
        <v>12</v>
      </c>
      <c r="E1019" s="2" t="str">
        <f t="shared" si="39"/>
        <v>4Q2033</v>
      </c>
      <c r="F1019" s="54" t="str">
        <f>IF(COUNTIF(C1015:C1017,"&gt;0")&lt;3,"N/A",AVERAGE(C1015:C1017))</f>
        <v>N/A</v>
      </c>
    </row>
    <row r="1020" spans="1:6">
      <c r="A1020" s="50">
        <f t="shared" si="38"/>
        <v>48903</v>
      </c>
      <c r="B1020" s="51">
        <v>48903</v>
      </c>
      <c r="C1020" s="55" t="s">
        <v>12</v>
      </c>
      <c r="E1020" s="2" t="str">
        <f t="shared" si="39"/>
        <v>4Q2033</v>
      </c>
      <c r="F1020" s="54" t="str">
        <f>+F1019</f>
        <v>N/A</v>
      </c>
    </row>
    <row r="1021" spans="1:6">
      <c r="A1021" s="44">
        <f t="shared" si="38"/>
        <v>48933</v>
      </c>
      <c r="B1021" s="45">
        <v>48933</v>
      </c>
      <c r="C1021" s="55" t="s">
        <v>12</v>
      </c>
      <c r="E1021" s="2" t="str">
        <f t="shared" si="39"/>
        <v>4Q2033</v>
      </c>
      <c r="F1021" s="54" t="str">
        <f>+F1020</f>
        <v>N/A</v>
      </c>
    </row>
    <row r="1022" spans="1:6">
      <c r="A1022" s="44">
        <f t="shared" si="38"/>
        <v>48964</v>
      </c>
      <c r="B1022" s="45">
        <v>48964</v>
      </c>
      <c r="C1022" s="55" t="s">
        <v>12</v>
      </c>
      <c r="E1022" s="2" t="str">
        <f t="shared" si="39"/>
        <v>1Q2034</v>
      </c>
      <c r="F1022" s="54" t="str">
        <f>IF(COUNTIF(C1018:C1020,"&gt;0")&lt;3,"N/A",AVERAGE(C1018:C1020))</f>
        <v>N/A</v>
      </c>
    </row>
    <row r="1023" spans="1:6">
      <c r="A1023" s="50">
        <f t="shared" si="38"/>
        <v>48995</v>
      </c>
      <c r="B1023" s="51">
        <v>48995</v>
      </c>
      <c r="C1023" s="55" t="s">
        <v>12</v>
      </c>
      <c r="E1023" s="2" t="str">
        <f t="shared" si="39"/>
        <v>1Q2034</v>
      </c>
      <c r="F1023" s="54" t="str">
        <f>+F1022</f>
        <v>N/A</v>
      </c>
    </row>
    <row r="1024" spans="1:6">
      <c r="A1024" s="44">
        <f t="shared" si="38"/>
        <v>49023</v>
      </c>
      <c r="B1024" s="45">
        <v>49023</v>
      </c>
      <c r="C1024" s="55" t="s">
        <v>12</v>
      </c>
      <c r="E1024" s="2" t="str">
        <f t="shared" si="39"/>
        <v>1Q2034</v>
      </c>
      <c r="F1024" s="54" t="str">
        <f>+F1023</f>
        <v>N/A</v>
      </c>
    </row>
    <row r="1025" spans="1:6">
      <c r="A1025" s="44">
        <f t="shared" si="38"/>
        <v>49054</v>
      </c>
      <c r="B1025" s="45">
        <v>49054</v>
      </c>
      <c r="C1025" s="55" t="s">
        <v>12</v>
      </c>
      <c r="E1025" s="2" t="str">
        <f t="shared" si="39"/>
        <v>2Q2034</v>
      </c>
      <c r="F1025" s="54" t="str">
        <f>IF(COUNTIF(C1021:C1023,"&gt;0")&lt;3,"N/A",AVERAGE(C1021:C1023))</f>
        <v>N/A</v>
      </c>
    </row>
    <row r="1026" spans="1:6">
      <c r="A1026" s="50">
        <f t="shared" si="38"/>
        <v>49084</v>
      </c>
      <c r="B1026" s="51">
        <v>49084</v>
      </c>
      <c r="C1026" s="55" t="s">
        <v>12</v>
      </c>
      <c r="E1026" s="2" t="str">
        <f t="shared" si="39"/>
        <v>2Q2034</v>
      </c>
      <c r="F1026" s="54" t="str">
        <f>+F1025</f>
        <v>N/A</v>
      </c>
    </row>
    <row r="1027" spans="1:6">
      <c r="A1027" s="44">
        <f t="shared" si="38"/>
        <v>49115</v>
      </c>
      <c r="B1027" s="45">
        <v>49115</v>
      </c>
      <c r="C1027" s="55" t="s">
        <v>12</v>
      </c>
      <c r="E1027" s="2" t="str">
        <f t="shared" si="39"/>
        <v>2Q2034</v>
      </c>
      <c r="F1027" s="54" t="str">
        <f>+F1026</f>
        <v>N/A</v>
      </c>
    </row>
    <row r="1028" spans="1:6">
      <c r="A1028" s="44">
        <f t="shared" si="38"/>
        <v>49145</v>
      </c>
      <c r="B1028" s="45">
        <v>49145</v>
      </c>
      <c r="C1028" s="55" t="s">
        <v>12</v>
      </c>
      <c r="E1028" s="2" t="str">
        <f t="shared" si="39"/>
        <v>3Q2034</v>
      </c>
      <c r="F1028" s="54" t="str">
        <f>IF(COUNTIF(C1024:C1026,"&gt;0")&lt;3,"N/A",AVERAGE(C1024:C1026))</f>
        <v>N/A</v>
      </c>
    </row>
    <row r="1029" spans="1:6">
      <c r="A1029" s="50">
        <f t="shared" ref="A1029:A1092" si="40">+B1029</f>
        <v>49176</v>
      </c>
      <c r="B1029" s="51">
        <v>49176</v>
      </c>
      <c r="C1029" s="55" t="s">
        <v>12</v>
      </c>
      <c r="E1029" s="2" t="str">
        <f t="shared" si="39"/>
        <v>3Q2034</v>
      </c>
      <c r="F1029" s="54" t="str">
        <f>+F1028</f>
        <v>N/A</v>
      </c>
    </row>
    <row r="1030" spans="1:6">
      <c r="A1030" s="44">
        <f t="shared" si="40"/>
        <v>49207</v>
      </c>
      <c r="B1030" s="45">
        <v>49207</v>
      </c>
      <c r="C1030" s="55" t="s">
        <v>12</v>
      </c>
      <c r="E1030" s="2" t="str">
        <f t="shared" si="39"/>
        <v>3Q2034</v>
      </c>
      <c r="F1030" s="54" t="str">
        <f>+F1029</f>
        <v>N/A</v>
      </c>
    </row>
    <row r="1031" spans="1:6">
      <c r="A1031" s="44">
        <f t="shared" si="40"/>
        <v>49237</v>
      </c>
      <c r="B1031" s="45">
        <v>49237</v>
      </c>
      <c r="C1031" s="55" t="s">
        <v>12</v>
      </c>
      <c r="E1031" s="2" t="str">
        <f t="shared" si="39"/>
        <v>4Q2034</v>
      </c>
      <c r="F1031" s="54" t="str">
        <f>IF(COUNTIF(C1027:C1029,"&gt;0")&lt;3,"N/A",AVERAGE(C1027:C1029))</f>
        <v>N/A</v>
      </c>
    </row>
    <row r="1032" spans="1:6">
      <c r="A1032" s="50">
        <f t="shared" si="40"/>
        <v>49268</v>
      </c>
      <c r="B1032" s="51">
        <v>49268</v>
      </c>
      <c r="C1032" s="55" t="s">
        <v>12</v>
      </c>
      <c r="E1032" s="2" t="str">
        <f t="shared" si="39"/>
        <v>4Q2034</v>
      </c>
      <c r="F1032" s="54" t="str">
        <f>+F1031</f>
        <v>N/A</v>
      </c>
    </row>
    <row r="1033" spans="1:6">
      <c r="A1033" s="44">
        <f t="shared" si="40"/>
        <v>49298</v>
      </c>
      <c r="B1033" s="45">
        <v>49298</v>
      </c>
      <c r="C1033" s="55" t="s">
        <v>12</v>
      </c>
      <c r="E1033" s="2" t="str">
        <f t="shared" si="39"/>
        <v>4Q2034</v>
      </c>
      <c r="F1033" s="54" t="str">
        <f>+F1032</f>
        <v>N/A</v>
      </c>
    </row>
    <row r="1034" spans="1:6">
      <c r="A1034" s="44">
        <f t="shared" si="40"/>
        <v>49329</v>
      </c>
      <c r="B1034" s="45">
        <v>49329</v>
      </c>
      <c r="C1034" s="55" t="s">
        <v>12</v>
      </c>
      <c r="E1034" s="2" t="str">
        <f t="shared" si="39"/>
        <v>1Q2035</v>
      </c>
      <c r="F1034" s="54" t="str">
        <f>IF(COUNTIF(C1030:C1032,"&gt;0")&lt;3,"N/A",AVERAGE(C1030:C1032))</f>
        <v>N/A</v>
      </c>
    </row>
    <row r="1035" spans="1:6">
      <c r="A1035" s="50">
        <f t="shared" si="40"/>
        <v>49360</v>
      </c>
      <c r="B1035" s="51">
        <v>49360</v>
      </c>
      <c r="C1035" s="55" t="s">
        <v>12</v>
      </c>
      <c r="E1035" s="2" t="str">
        <f t="shared" ref="E1035:E1098" si="41">IF(MONTH(B1035)&lt;4,"1",IF(MONTH(B1035)&lt;7,"2",IF(MONTH(B1035)&lt;10,"3","4")))&amp;"Q"&amp;YEAR(B1035)</f>
        <v>1Q2035</v>
      </c>
      <c r="F1035" s="54" t="str">
        <f>+F1034</f>
        <v>N/A</v>
      </c>
    </row>
    <row r="1036" spans="1:6">
      <c r="A1036" s="44">
        <f t="shared" si="40"/>
        <v>49388</v>
      </c>
      <c r="B1036" s="45">
        <v>49388</v>
      </c>
      <c r="C1036" s="55" t="s">
        <v>12</v>
      </c>
      <c r="E1036" s="2" t="str">
        <f t="shared" si="41"/>
        <v>1Q2035</v>
      </c>
      <c r="F1036" s="54" t="str">
        <f>+F1035</f>
        <v>N/A</v>
      </c>
    </row>
    <row r="1037" spans="1:6">
      <c r="A1037" s="44">
        <f t="shared" si="40"/>
        <v>49419</v>
      </c>
      <c r="B1037" s="45">
        <v>49419</v>
      </c>
      <c r="C1037" s="55" t="s">
        <v>12</v>
      </c>
      <c r="E1037" s="2" t="str">
        <f t="shared" si="41"/>
        <v>2Q2035</v>
      </c>
      <c r="F1037" s="54" t="str">
        <f>IF(COUNTIF(C1033:C1035,"&gt;0")&lt;3,"N/A",AVERAGE(C1033:C1035))</f>
        <v>N/A</v>
      </c>
    </row>
    <row r="1038" spans="1:6">
      <c r="A1038" s="50">
        <f t="shared" si="40"/>
        <v>49449</v>
      </c>
      <c r="B1038" s="51">
        <v>49449</v>
      </c>
      <c r="C1038" s="55" t="s">
        <v>12</v>
      </c>
      <c r="E1038" s="2" t="str">
        <f t="shared" si="41"/>
        <v>2Q2035</v>
      </c>
      <c r="F1038" s="54" t="str">
        <f>+F1037</f>
        <v>N/A</v>
      </c>
    </row>
    <row r="1039" spans="1:6">
      <c r="A1039" s="44">
        <f t="shared" si="40"/>
        <v>49480</v>
      </c>
      <c r="B1039" s="45">
        <v>49480</v>
      </c>
      <c r="C1039" s="55" t="s">
        <v>12</v>
      </c>
      <c r="E1039" s="2" t="str">
        <f t="shared" si="41"/>
        <v>2Q2035</v>
      </c>
      <c r="F1039" s="54" t="str">
        <f>+F1038</f>
        <v>N/A</v>
      </c>
    </row>
    <row r="1040" spans="1:6">
      <c r="A1040" s="44">
        <f t="shared" si="40"/>
        <v>49510</v>
      </c>
      <c r="B1040" s="45">
        <v>49510</v>
      </c>
      <c r="C1040" s="55" t="s">
        <v>12</v>
      </c>
      <c r="E1040" s="2" t="str">
        <f t="shared" si="41"/>
        <v>3Q2035</v>
      </c>
      <c r="F1040" s="54" t="str">
        <f>IF(COUNTIF(C1036:C1038,"&gt;0")&lt;3,"N/A",AVERAGE(C1036:C1038))</f>
        <v>N/A</v>
      </c>
    </row>
    <row r="1041" spans="1:6">
      <c r="A1041" s="50">
        <f t="shared" si="40"/>
        <v>49541</v>
      </c>
      <c r="B1041" s="51">
        <v>49541</v>
      </c>
      <c r="C1041" s="55" t="s">
        <v>12</v>
      </c>
      <c r="E1041" s="2" t="str">
        <f t="shared" si="41"/>
        <v>3Q2035</v>
      </c>
      <c r="F1041" s="54" t="str">
        <f>+F1040</f>
        <v>N/A</v>
      </c>
    </row>
    <row r="1042" spans="1:6">
      <c r="A1042" s="44">
        <f t="shared" si="40"/>
        <v>49572</v>
      </c>
      <c r="B1042" s="45">
        <v>49572</v>
      </c>
      <c r="C1042" s="55" t="s">
        <v>12</v>
      </c>
      <c r="E1042" s="2" t="str">
        <f t="shared" si="41"/>
        <v>3Q2035</v>
      </c>
      <c r="F1042" s="54" t="str">
        <f>+F1041</f>
        <v>N/A</v>
      </c>
    </row>
    <row r="1043" spans="1:6">
      <c r="A1043" s="44">
        <f t="shared" si="40"/>
        <v>49602</v>
      </c>
      <c r="B1043" s="45">
        <v>49602</v>
      </c>
      <c r="C1043" s="55" t="s">
        <v>12</v>
      </c>
      <c r="E1043" s="2" t="str">
        <f t="shared" si="41"/>
        <v>4Q2035</v>
      </c>
      <c r="F1043" s="54" t="str">
        <f>IF(COUNTIF(C1039:C1041,"&gt;0")&lt;3,"N/A",AVERAGE(C1039:C1041))</f>
        <v>N/A</v>
      </c>
    </row>
    <row r="1044" spans="1:6">
      <c r="A1044" s="50">
        <f t="shared" si="40"/>
        <v>49633</v>
      </c>
      <c r="B1044" s="51">
        <v>49633</v>
      </c>
      <c r="C1044" s="55" t="s">
        <v>12</v>
      </c>
      <c r="E1044" s="2" t="str">
        <f t="shared" si="41"/>
        <v>4Q2035</v>
      </c>
      <c r="F1044" s="54" t="str">
        <f>+F1043</f>
        <v>N/A</v>
      </c>
    </row>
    <row r="1045" spans="1:6">
      <c r="A1045" s="44">
        <f t="shared" si="40"/>
        <v>49663</v>
      </c>
      <c r="B1045" s="45">
        <v>49663</v>
      </c>
      <c r="C1045" s="55" t="s">
        <v>12</v>
      </c>
      <c r="E1045" s="2" t="str">
        <f t="shared" si="41"/>
        <v>4Q2035</v>
      </c>
      <c r="F1045" s="54" t="str">
        <f>+F1044</f>
        <v>N/A</v>
      </c>
    </row>
    <row r="1046" spans="1:6">
      <c r="A1046" s="44">
        <f t="shared" si="40"/>
        <v>49694</v>
      </c>
      <c r="B1046" s="45">
        <v>49694</v>
      </c>
      <c r="C1046" s="55" t="s">
        <v>12</v>
      </c>
      <c r="E1046" s="2" t="str">
        <f t="shared" si="41"/>
        <v>1Q2036</v>
      </c>
      <c r="F1046" s="54" t="str">
        <f>IF(COUNTIF(C1042:C1044,"&gt;0")&lt;3,"N/A",AVERAGE(C1042:C1044))</f>
        <v>N/A</v>
      </c>
    </row>
    <row r="1047" spans="1:6">
      <c r="A1047" s="50">
        <f t="shared" si="40"/>
        <v>49725</v>
      </c>
      <c r="B1047" s="51">
        <v>49725</v>
      </c>
      <c r="C1047" s="55" t="s">
        <v>12</v>
      </c>
      <c r="E1047" s="2" t="str">
        <f t="shared" si="41"/>
        <v>1Q2036</v>
      </c>
      <c r="F1047" s="54" t="str">
        <f>+F1046</f>
        <v>N/A</v>
      </c>
    </row>
    <row r="1048" spans="1:6">
      <c r="A1048" s="44">
        <f t="shared" si="40"/>
        <v>49754</v>
      </c>
      <c r="B1048" s="45">
        <v>49754</v>
      </c>
      <c r="C1048" s="55" t="s">
        <v>12</v>
      </c>
      <c r="E1048" s="2" t="str">
        <f t="shared" si="41"/>
        <v>1Q2036</v>
      </c>
      <c r="F1048" s="54" t="str">
        <f>+F1047</f>
        <v>N/A</v>
      </c>
    </row>
    <row r="1049" spans="1:6">
      <c r="A1049" s="44">
        <f t="shared" si="40"/>
        <v>49785</v>
      </c>
      <c r="B1049" s="45">
        <v>49785</v>
      </c>
      <c r="C1049" s="55" t="s">
        <v>12</v>
      </c>
      <c r="E1049" s="2" t="str">
        <f t="shared" si="41"/>
        <v>2Q2036</v>
      </c>
      <c r="F1049" s="54" t="str">
        <f>IF(COUNTIF(C1045:C1047,"&gt;0")&lt;3,"N/A",AVERAGE(C1045:C1047))</f>
        <v>N/A</v>
      </c>
    </row>
    <row r="1050" spans="1:6">
      <c r="A1050" s="50">
        <f t="shared" si="40"/>
        <v>49815</v>
      </c>
      <c r="B1050" s="51">
        <v>49815</v>
      </c>
      <c r="C1050" s="55" t="s">
        <v>12</v>
      </c>
      <c r="E1050" s="2" t="str">
        <f t="shared" si="41"/>
        <v>2Q2036</v>
      </c>
      <c r="F1050" s="54" t="str">
        <f>+F1049</f>
        <v>N/A</v>
      </c>
    </row>
    <row r="1051" spans="1:6">
      <c r="A1051" s="44">
        <f t="shared" si="40"/>
        <v>49846</v>
      </c>
      <c r="B1051" s="45">
        <v>49846</v>
      </c>
      <c r="C1051" s="55" t="s">
        <v>12</v>
      </c>
      <c r="E1051" s="2" t="str">
        <f t="shared" si="41"/>
        <v>2Q2036</v>
      </c>
      <c r="F1051" s="54" t="str">
        <f>+F1050</f>
        <v>N/A</v>
      </c>
    </row>
    <row r="1052" spans="1:6">
      <c r="A1052" s="44">
        <f t="shared" si="40"/>
        <v>49876</v>
      </c>
      <c r="B1052" s="45">
        <v>49876</v>
      </c>
      <c r="C1052" s="55" t="s">
        <v>12</v>
      </c>
      <c r="E1052" s="2" t="str">
        <f t="shared" si="41"/>
        <v>3Q2036</v>
      </c>
      <c r="F1052" s="54" t="str">
        <f>IF(COUNTIF(C1048:C1050,"&gt;0")&lt;3,"N/A",AVERAGE(C1048:C1050))</f>
        <v>N/A</v>
      </c>
    </row>
    <row r="1053" spans="1:6">
      <c r="A1053" s="50">
        <f t="shared" si="40"/>
        <v>49907</v>
      </c>
      <c r="B1053" s="51">
        <v>49907</v>
      </c>
      <c r="C1053" s="55" t="s">
        <v>12</v>
      </c>
      <c r="E1053" s="2" t="str">
        <f t="shared" si="41"/>
        <v>3Q2036</v>
      </c>
      <c r="F1053" s="54" t="str">
        <f>+F1052</f>
        <v>N/A</v>
      </c>
    </row>
    <row r="1054" spans="1:6">
      <c r="A1054" s="44">
        <f t="shared" si="40"/>
        <v>49938</v>
      </c>
      <c r="B1054" s="45">
        <v>49938</v>
      </c>
      <c r="C1054" s="55" t="s">
        <v>12</v>
      </c>
      <c r="E1054" s="2" t="str">
        <f t="shared" si="41"/>
        <v>3Q2036</v>
      </c>
      <c r="F1054" s="54" t="str">
        <f>+F1053</f>
        <v>N/A</v>
      </c>
    </row>
    <row r="1055" spans="1:6">
      <c r="A1055" s="44">
        <f t="shared" si="40"/>
        <v>49968</v>
      </c>
      <c r="B1055" s="45">
        <v>49968</v>
      </c>
      <c r="C1055" s="55" t="s">
        <v>12</v>
      </c>
      <c r="E1055" s="2" t="str">
        <f t="shared" si="41"/>
        <v>4Q2036</v>
      </c>
      <c r="F1055" s="54" t="str">
        <f>IF(COUNTIF(C1051:C1053,"&gt;0")&lt;3,"N/A",AVERAGE(C1051:C1053))</f>
        <v>N/A</v>
      </c>
    </row>
    <row r="1056" spans="1:6">
      <c r="A1056" s="50">
        <f t="shared" si="40"/>
        <v>49999</v>
      </c>
      <c r="B1056" s="51">
        <v>49999</v>
      </c>
      <c r="C1056" s="55" t="s">
        <v>12</v>
      </c>
      <c r="E1056" s="2" t="str">
        <f t="shared" si="41"/>
        <v>4Q2036</v>
      </c>
      <c r="F1056" s="54" t="str">
        <f>+F1055</f>
        <v>N/A</v>
      </c>
    </row>
    <row r="1057" spans="1:6">
      <c r="A1057" s="44">
        <f t="shared" si="40"/>
        <v>50029</v>
      </c>
      <c r="B1057" s="45">
        <v>50029</v>
      </c>
      <c r="C1057" s="55" t="s">
        <v>12</v>
      </c>
      <c r="E1057" s="2" t="str">
        <f t="shared" si="41"/>
        <v>4Q2036</v>
      </c>
      <c r="F1057" s="54" t="str">
        <f>+F1056</f>
        <v>N/A</v>
      </c>
    </row>
    <row r="1058" spans="1:6">
      <c r="A1058" s="44">
        <f t="shared" si="40"/>
        <v>50060</v>
      </c>
      <c r="B1058" s="45">
        <v>50060</v>
      </c>
      <c r="C1058" s="55" t="s">
        <v>12</v>
      </c>
      <c r="E1058" s="2" t="str">
        <f t="shared" si="41"/>
        <v>1Q2037</v>
      </c>
      <c r="F1058" s="54" t="str">
        <f>IF(COUNTIF(C1054:C1056,"&gt;0")&lt;3,"N/A",AVERAGE(C1054:C1056))</f>
        <v>N/A</v>
      </c>
    </row>
    <row r="1059" spans="1:6">
      <c r="A1059" s="50">
        <f t="shared" si="40"/>
        <v>50091</v>
      </c>
      <c r="B1059" s="51">
        <v>50091</v>
      </c>
      <c r="C1059" s="55" t="s">
        <v>12</v>
      </c>
      <c r="E1059" s="2" t="str">
        <f t="shared" si="41"/>
        <v>1Q2037</v>
      </c>
      <c r="F1059" s="54" t="str">
        <f>+F1058</f>
        <v>N/A</v>
      </c>
    </row>
    <row r="1060" spans="1:6">
      <c r="A1060" s="44">
        <f t="shared" si="40"/>
        <v>50119</v>
      </c>
      <c r="B1060" s="45">
        <v>50119</v>
      </c>
      <c r="C1060" s="55" t="s">
        <v>12</v>
      </c>
      <c r="E1060" s="2" t="str">
        <f t="shared" si="41"/>
        <v>1Q2037</v>
      </c>
      <c r="F1060" s="54" t="str">
        <f>+F1059</f>
        <v>N/A</v>
      </c>
    </row>
    <row r="1061" spans="1:6">
      <c r="A1061" s="44">
        <f t="shared" si="40"/>
        <v>50150</v>
      </c>
      <c r="B1061" s="45">
        <v>50150</v>
      </c>
      <c r="C1061" s="55" t="s">
        <v>12</v>
      </c>
      <c r="E1061" s="2" t="str">
        <f t="shared" si="41"/>
        <v>2Q2037</v>
      </c>
      <c r="F1061" s="54" t="str">
        <f>IF(COUNTIF(C1057:C1059,"&gt;0")&lt;3,"N/A",AVERAGE(C1057:C1059))</f>
        <v>N/A</v>
      </c>
    </row>
    <row r="1062" spans="1:6">
      <c r="A1062" s="50">
        <f t="shared" si="40"/>
        <v>50180</v>
      </c>
      <c r="B1062" s="51">
        <v>50180</v>
      </c>
      <c r="C1062" s="55" t="s">
        <v>12</v>
      </c>
      <c r="E1062" s="2" t="str">
        <f t="shared" si="41"/>
        <v>2Q2037</v>
      </c>
      <c r="F1062" s="54" t="str">
        <f>+F1061</f>
        <v>N/A</v>
      </c>
    </row>
    <row r="1063" spans="1:6">
      <c r="A1063" s="44">
        <f t="shared" si="40"/>
        <v>50211</v>
      </c>
      <c r="B1063" s="45">
        <v>50211</v>
      </c>
      <c r="C1063" s="55" t="s">
        <v>12</v>
      </c>
      <c r="E1063" s="2" t="str">
        <f t="shared" si="41"/>
        <v>2Q2037</v>
      </c>
      <c r="F1063" s="54" t="str">
        <f>+F1062</f>
        <v>N/A</v>
      </c>
    </row>
    <row r="1064" spans="1:6">
      <c r="A1064" s="44">
        <f t="shared" si="40"/>
        <v>50241</v>
      </c>
      <c r="B1064" s="45">
        <v>50241</v>
      </c>
      <c r="C1064" s="55" t="s">
        <v>12</v>
      </c>
      <c r="E1064" s="2" t="str">
        <f t="shared" si="41"/>
        <v>3Q2037</v>
      </c>
      <c r="F1064" s="54" t="str">
        <f>IF(COUNTIF(C1060:C1062,"&gt;0")&lt;3,"N/A",AVERAGE(C1060:C1062))</f>
        <v>N/A</v>
      </c>
    </row>
    <row r="1065" spans="1:6">
      <c r="A1065" s="50">
        <f t="shared" si="40"/>
        <v>50272</v>
      </c>
      <c r="B1065" s="51">
        <v>50272</v>
      </c>
      <c r="C1065" s="55" t="s">
        <v>12</v>
      </c>
      <c r="E1065" s="2" t="str">
        <f t="shared" si="41"/>
        <v>3Q2037</v>
      </c>
      <c r="F1065" s="54" t="str">
        <f>+F1064</f>
        <v>N/A</v>
      </c>
    </row>
    <row r="1066" spans="1:6">
      <c r="A1066" s="44">
        <f t="shared" si="40"/>
        <v>50303</v>
      </c>
      <c r="B1066" s="45">
        <v>50303</v>
      </c>
      <c r="C1066" s="55" t="s">
        <v>12</v>
      </c>
      <c r="E1066" s="2" t="str">
        <f t="shared" si="41"/>
        <v>3Q2037</v>
      </c>
      <c r="F1066" s="54" t="str">
        <f>+F1065</f>
        <v>N/A</v>
      </c>
    </row>
    <row r="1067" spans="1:6">
      <c r="A1067" s="44">
        <f t="shared" si="40"/>
        <v>50333</v>
      </c>
      <c r="B1067" s="45">
        <v>50333</v>
      </c>
      <c r="C1067" s="55" t="s">
        <v>12</v>
      </c>
      <c r="E1067" s="2" t="str">
        <f t="shared" si="41"/>
        <v>4Q2037</v>
      </c>
      <c r="F1067" s="54" t="str">
        <f>IF(COUNTIF(C1063:C1065,"&gt;0")&lt;3,"N/A",AVERAGE(C1063:C1065))</f>
        <v>N/A</v>
      </c>
    </row>
    <row r="1068" spans="1:6">
      <c r="A1068" s="50">
        <f t="shared" si="40"/>
        <v>50364</v>
      </c>
      <c r="B1068" s="51">
        <v>50364</v>
      </c>
      <c r="C1068" s="55" t="s">
        <v>12</v>
      </c>
      <c r="E1068" s="2" t="str">
        <f t="shared" si="41"/>
        <v>4Q2037</v>
      </c>
      <c r="F1068" s="54" t="str">
        <f>+F1067</f>
        <v>N/A</v>
      </c>
    </row>
    <row r="1069" spans="1:6">
      <c r="A1069" s="44">
        <f t="shared" si="40"/>
        <v>50394</v>
      </c>
      <c r="B1069" s="45">
        <v>50394</v>
      </c>
      <c r="C1069" s="55" t="s">
        <v>12</v>
      </c>
      <c r="E1069" s="2" t="str">
        <f t="shared" si="41"/>
        <v>4Q2037</v>
      </c>
      <c r="F1069" s="54" t="str">
        <f>+F1068</f>
        <v>N/A</v>
      </c>
    </row>
    <row r="1070" spans="1:6">
      <c r="A1070" s="44">
        <f t="shared" si="40"/>
        <v>50425</v>
      </c>
      <c r="B1070" s="45">
        <v>50425</v>
      </c>
      <c r="C1070" s="55" t="s">
        <v>12</v>
      </c>
      <c r="E1070" s="2" t="str">
        <f t="shared" si="41"/>
        <v>1Q2038</v>
      </c>
      <c r="F1070" s="54" t="str">
        <f>IF(COUNTIF(C1066:C1068,"&gt;0")&lt;3,"N/A",AVERAGE(C1066:C1068))</f>
        <v>N/A</v>
      </c>
    </row>
    <row r="1071" spans="1:6">
      <c r="A1071" s="50">
        <f t="shared" si="40"/>
        <v>50456</v>
      </c>
      <c r="B1071" s="51">
        <v>50456</v>
      </c>
      <c r="C1071" s="55" t="s">
        <v>12</v>
      </c>
      <c r="E1071" s="2" t="str">
        <f t="shared" si="41"/>
        <v>1Q2038</v>
      </c>
      <c r="F1071" s="54" t="str">
        <f>+F1070</f>
        <v>N/A</v>
      </c>
    </row>
    <row r="1072" spans="1:6">
      <c r="A1072" s="44">
        <f t="shared" si="40"/>
        <v>50484</v>
      </c>
      <c r="B1072" s="45">
        <v>50484</v>
      </c>
      <c r="C1072" s="55" t="s">
        <v>12</v>
      </c>
      <c r="E1072" s="2" t="str">
        <f t="shared" si="41"/>
        <v>1Q2038</v>
      </c>
      <c r="F1072" s="54" t="str">
        <f>+F1071</f>
        <v>N/A</v>
      </c>
    </row>
    <row r="1073" spans="1:6">
      <c r="A1073" s="44">
        <f t="shared" si="40"/>
        <v>50515</v>
      </c>
      <c r="B1073" s="45">
        <v>50515</v>
      </c>
      <c r="C1073" s="55" t="s">
        <v>12</v>
      </c>
      <c r="E1073" s="2" t="str">
        <f t="shared" si="41"/>
        <v>2Q2038</v>
      </c>
      <c r="F1073" s="54" t="str">
        <f>IF(COUNTIF(C1069:C1071,"&gt;0")&lt;3,"N/A",AVERAGE(C1069:C1071))</f>
        <v>N/A</v>
      </c>
    </row>
    <row r="1074" spans="1:6">
      <c r="A1074" s="50">
        <f t="shared" si="40"/>
        <v>50545</v>
      </c>
      <c r="B1074" s="51">
        <v>50545</v>
      </c>
      <c r="C1074" s="55" t="s">
        <v>12</v>
      </c>
      <c r="E1074" s="2" t="str">
        <f t="shared" si="41"/>
        <v>2Q2038</v>
      </c>
      <c r="F1074" s="54" t="str">
        <f>+F1073</f>
        <v>N/A</v>
      </c>
    </row>
    <row r="1075" spans="1:6">
      <c r="A1075" s="44">
        <f t="shared" si="40"/>
        <v>50576</v>
      </c>
      <c r="B1075" s="45">
        <v>50576</v>
      </c>
      <c r="C1075" s="55" t="s">
        <v>12</v>
      </c>
      <c r="E1075" s="2" t="str">
        <f t="shared" si="41"/>
        <v>2Q2038</v>
      </c>
      <c r="F1075" s="54" t="str">
        <f>+F1074</f>
        <v>N/A</v>
      </c>
    </row>
    <row r="1076" spans="1:6">
      <c r="A1076" s="44">
        <f t="shared" si="40"/>
        <v>50606</v>
      </c>
      <c r="B1076" s="45">
        <v>50606</v>
      </c>
      <c r="C1076" s="55" t="s">
        <v>12</v>
      </c>
      <c r="E1076" s="2" t="str">
        <f t="shared" si="41"/>
        <v>3Q2038</v>
      </c>
      <c r="F1076" s="54" t="str">
        <f>IF(COUNTIF(C1072:C1074,"&gt;0")&lt;3,"N/A",AVERAGE(C1072:C1074))</f>
        <v>N/A</v>
      </c>
    </row>
    <row r="1077" spans="1:6">
      <c r="A1077" s="50">
        <f t="shared" si="40"/>
        <v>50637</v>
      </c>
      <c r="B1077" s="51">
        <v>50637</v>
      </c>
      <c r="C1077" s="55" t="s">
        <v>12</v>
      </c>
      <c r="E1077" s="2" t="str">
        <f t="shared" si="41"/>
        <v>3Q2038</v>
      </c>
      <c r="F1077" s="54" t="str">
        <f>+F1076</f>
        <v>N/A</v>
      </c>
    </row>
    <row r="1078" spans="1:6">
      <c r="A1078" s="44">
        <f t="shared" si="40"/>
        <v>50668</v>
      </c>
      <c r="B1078" s="45">
        <v>50668</v>
      </c>
      <c r="C1078" s="55" t="s">
        <v>12</v>
      </c>
      <c r="E1078" s="2" t="str">
        <f t="shared" si="41"/>
        <v>3Q2038</v>
      </c>
      <c r="F1078" s="54" t="str">
        <f>+F1077</f>
        <v>N/A</v>
      </c>
    </row>
    <row r="1079" spans="1:6">
      <c r="A1079" s="44">
        <f t="shared" si="40"/>
        <v>50698</v>
      </c>
      <c r="B1079" s="45">
        <v>50698</v>
      </c>
      <c r="C1079" s="55" t="s">
        <v>12</v>
      </c>
      <c r="E1079" s="2" t="str">
        <f t="shared" si="41"/>
        <v>4Q2038</v>
      </c>
      <c r="F1079" s="54" t="str">
        <f>IF(COUNTIF(C1075:C1077,"&gt;0")&lt;3,"N/A",AVERAGE(C1075:C1077))</f>
        <v>N/A</v>
      </c>
    </row>
    <row r="1080" spans="1:6">
      <c r="A1080" s="50">
        <f t="shared" si="40"/>
        <v>50729</v>
      </c>
      <c r="B1080" s="51">
        <v>50729</v>
      </c>
      <c r="C1080" s="55" t="s">
        <v>12</v>
      </c>
      <c r="E1080" s="2" t="str">
        <f t="shared" si="41"/>
        <v>4Q2038</v>
      </c>
      <c r="F1080" s="54" t="str">
        <f>+F1079</f>
        <v>N/A</v>
      </c>
    </row>
    <row r="1081" spans="1:6">
      <c r="A1081" s="44">
        <f t="shared" si="40"/>
        <v>50759</v>
      </c>
      <c r="B1081" s="45">
        <v>50759</v>
      </c>
      <c r="C1081" s="55" t="s">
        <v>12</v>
      </c>
      <c r="E1081" s="2" t="str">
        <f t="shared" si="41"/>
        <v>4Q2038</v>
      </c>
      <c r="F1081" s="54" t="str">
        <f>+F1080</f>
        <v>N/A</v>
      </c>
    </row>
    <row r="1082" spans="1:6">
      <c r="A1082" s="44">
        <f t="shared" si="40"/>
        <v>50790</v>
      </c>
      <c r="B1082" s="45">
        <v>50790</v>
      </c>
      <c r="C1082" s="55" t="s">
        <v>12</v>
      </c>
      <c r="E1082" s="2" t="str">
        <f t="shared" si="41"/>
        <v>1Q2039</v>
      </c>
      <c r="F1082" s="54" t="str">
        <f>IF(COUNTIF(C1078:C1080,"&gt;0")&lt;3,"N/A",AVERAGE(C1078:C1080))</f>
        <v>N/A</v>
      </c>
    </row>
    <row r="1083" spans="1:6">
      <c r="A1083" s="50">
        <f t="shared" si="40"/>
        <v>50821</v>
      </c>
      <c r="B1083" s="51">
        <v>50821</v>
      </c>
      <c r="C1083" s="55" t="s">
        <v>12</v>
      </c>
      <c r="E1083" s="2" t="str">
        <f t="shared" si="41"/>
        <v>1Q2039</v>
      </c>
      <c r="F1083" s="54" t="str">
        <f>+F1082</f>
        <v>N/A</v>
      </c>
    </row>
    <row r="1084" spans="1:6">
      <c r="A1084" s="44">
        <f t="shared" si="40"/>
        <v>50849</v>
      </c>
      <c r="B1084" s="45">
        <v>50849</v>
      </c>
      <c r="C1084" s="55" t="s">
        <v>12</v>
      </c>
      <c r="E1084" s="2" t="str">
        <f t="shared" si="41"/>
        <v>1Q2039</v>
      </c>
      <c r="F1084" s="54" t="str">
        <f>+F1083</f>
        <v>N/A</v>
      </c>
    </row>
    <row r="1085" spans="1:6">
      <c r="A1085" s="44">
        <f t="shared" si="40"/>
        <v>50880</v>
      </c>
      <c r="B1085" s="45">
        <v>50880</v>
      </c>
      <c r="C1085" s="55" t="s">
        <v>12</v>
      </c>
      <c r="E1085" s="2" t="str">
        <f t="shared" si="41"/>
        <v>2Q2039</v>
      </c>
      <c r="F1085" s="54" t="str">
        <f>IF(COUNTIF(C1081:C1083,"&gt;0")&lt;3,"N/A",AVERAGE(C1081:C1083))</f>
        <v>N/A</v>
      </c>
    </row>
    <row r="1086" spans="1:6">
      <c r="A1086" s="50">
        <f t="shared" si="40"/>
        <v>50910</v>
      </c>
      <c r="B1086" s="51">
        <v>50910</v>
      </c>
      <c r="C1086" s="55" t="s">
        <v>12</v>
      </c>
      <c r="E1086" s="2" t="str">
        <f t="shared" si="41"/>
        <v>2Q2039</v>
      </c>
      <c r="F1086" s="54" t="str">
        <f>+F1085</f>
        <v>N/A</v>
      </c>
    </row>
    <row r="1087" spans="1:6">
      <c r="A1087" s="44">
        <f t="shared" si="40"/>
        <v>50941</v>
      </c>
      <c r="B1087" s="45">
        <v>50941</v>
      </c>
      <c r="C1087" s="55" t="s">
        <v>12</v>
      </c>
      <c r="E1087" s="2" t="str">
        <f t="shared" si="41"/>
        <v>2Q2039</v>
      </c>
      <c r="F1087" s="54" t="str">
        <f>+F1086</f>
        <v>N/A</v>
      </c>
    </row>
    <row r="1088" spans="1:6">
      <c r="A1088" s="44">
        <f t="shared" si="40"/>
        <v>50971</v>
      </c>
      <c r="B1088" s="45">
        <v>50971</v>
      </c>
      <c r="C1088" s="55" t="s">
        <v>12</v>
      </c>
      <c r="E1088" s="2" t="str">
        <f t="shared" si="41"/>
        <v>3Q2039</v>
      </c>
      <c r="F1088" s="54" t="str">
        <f>IF(COUNTIF(C1084:C1086,"&gt;0")&lt;3,"N/A",AVERAGE(C1084:C1086))</f>
        <v>N/A</v>
      </c>
    </row>
    <row r="1089" spans="1:6">
      <c r="A1089" s="50">
        <f t="shared" si="40"/>
        <v>51002</v>
      </c>
      <c r="B1089" s="51">
        <v>51002</v>
      </c>
      <c r="C1089" s="55" t="s">
        <v>12</v>
      </c>
      <c r="E1089" s="2" t="str">
        <f t="shared" si="41"/>
        <v>3Q2039</v>
      </c>
      <c r="F1089" s="54" t="str">
        <f>+F1088</f>
        <v>N/A</v>
      </c>
    </row>
    <row r="1090" spans="1:6">
      <c r="A1090" s="44">
        <f t="shared" si="40"/>
        <v>51033</v>
      </c>
      <c r="B1090" s="45">
        <v>51033</v>
      </c>
      <c r="C1090" s="55" t="s">
        <v>12</v>
      </c>
      <c r="E1090" s="2" t="str">
        <f t="shared" si="41"/>
        <v>3Q2039</v>
      </c>
      <c r="F1090" s="54" t="str">
        <f>+F1089</f>
        <v>N/A</v>
      </c>
    </row>
    <row r="1091" spans="1:6">
      <c r="A1091" s="44">
        <f t="shared" si="40"/>
        <v>51063</v>
      </c>
      <c r="B1091" s="45">
        <v>51063</v>
      </c>
      <c r="C1091" s="55" t="s">
        <v>12</v>
      </c>
      <c r="E1091" s="2" t="str">
        <f t="shared" si="41"/>
        <v>4Q2039</v>
      </c>
      <c r="F1091" s="54" t="str">
        <f>IF(COUNTIF(C1087:C1089,"&gt;0")&lt;3,"N/A",AVERAGE(C1087:C1089))</f>
        <v>N/A</v>
      </c>
    </row>
    <row r="1092" spans="1:6">
      <c r="A1092" s="50">
        <f t="shared" si="40"/>
        <v>51094</v>
      </c>
      <c r="B1092" s="51">
        <v>51094</v>
      </c>
      <c r="C1092" s="55" t="s">
        <v>12</v>
      </c>
      <c r="E1092" s="2" t="str">
        <f t="shared" si="41"/>
        <v>4Q2039</v>
      </c>
      <c r="F1092" s="54" t="str">
        <f>+F1091</f>
        <v>N/A</v>
      </c>
    </row>
    <row r="1093" spans="1:6">
      <c r="A1093" s="44">
        <f t="shared" ref="A1093:A1156" si="42">+B1093</f>
        <v>51124</v>
      </c>
      <c r="B1093" s="45">
        <v>51124</v>
      </c>
      <c r="C1093" s="55" t="s">
        <v>12</v>
      </c>
      <c r="E1093" s="2" t="str">
        <f t="shared" si="41"/>
        <v>4Q2039</v>
      </c>
      <c r="F1093" s="54" t="str">
        <f>+F1092</f>
        <v>N/A</v>
      </c>
    </row>
    <row r="1094" spans="1:6">
      <c r="A1094" s="44">
        <f t="shared" si="42"/>
        <v>51155</v>
      </c>
      <c r="B1094" s="45">
        <v>51155</v>
      </c>
      <c r="C1094" s="55" t="s">
        <v>12</v>
      </c>
      <c r="E1094" s="2" t="str">
        <f t="shared" si="41"/>
        <v>1Q2040</v>
      </c>
      <c r="F1094" s="54" t="str">
        <f>IF(COUNTIF(C1090:C1092,"&gt;0")&lt;3,"N/A",AVERAGE(C1090:C1092))</f>
        <v>N/A</v>
      </c>
    </row>
    <row r="1095" spans="1:6">
      <c r="A1095" s="50">
        <f t="shared" si="42"/>
        <v>51186</v>
      </c>
      <c r="B1095" s="51">
        <v>51186</v>
      </c>
      <c r="C1095" s="55" t="s">
        <v>12</v>
      </c>
      <c r="E1095" s="2" t="str">
        <f t="shared" si="41"/>
        <v>1Q2040</v>
      </c>
      <c r="F1095" s="54" t="str">
        <f>+F1094</f>
        <v>N/A</v>
      </c>
    </row>
    <row r="1096" spans="1:6">
      <c r="A1096" s="44">
        <f t="shared" si="42"/>
        <v>51215</v>
      </c>
      <c r="B1096" s="45">
        <v>51215</v>
      </c>
      <c r="C1096" s="55" t="s">
        <v>12</v>
      </c>
      <c r="E1096" s="2" t="str">
        <f t="shared" si="41"/>
        <v>1Q2040</v>
      </c>
      <c r="F1096" s="54" t="str">
        <f>+F1095</f>
        <v>N/A</v>
      </c>
    </row>
    <row r="1097" spans="1:6">
      <c r="A1097" s="44">
        <f t="shared" si="42"/>
        <v>51246</v>
      </c>
      <c r="B1097" s="45">
        <v>51246</v>
      </c>
      <c r="C1097" s="55" t="s">
        <v>12</v>
      </c>
      <c r="E1097" s="2" t="str">
        <f t="shared" si="41"/>
        <v>2Q2040</v>
      </c>
      <c r="F1097" s="54" t="str">
        <f>IF(COUNTIF(C1093:C1095,"&gt;0")&lt;3,"N/A",AVERAGE(C1093:C1095))</f>
        <v>N/A</v>
      </c>
    </row>
    <row r="1098" spans="1:6">
      <c r="A1098" s="50">
        <f t="shared" si="42"/>
        <v>51276</v>
      </c>
      <c r="B1098" s="51">
        <v>51276</v>
      </c>
      <c r="C1098" s="55" t="s">
        <v>12</v>
      </c>
      <c r="E1098" s="2" t="str">
        <f t="shared" si="41"/>
        <v>2Q2040</v>
      </c>
      <c r="F1098" s="54" t="str">
        <f>+F1097</f>
        <v>N/A</v>
      </c>
    </row>
    <row r="1099" spans="1:6">
      <c r="A1099" s="44">
        <f t="shared" si="42"/>
        <v>51307</v>
      </c>
      <c r="B1099" s="45">
        <v>51307</v>
      </c>
      <c r="C1099" s="55" t="s">
        <v>12</v>
      </c>
      <c r="E1099" s="2" t="str">
        <f t="shared" ref="E1099:E1162" si="43">IF(MONTH(B1099)&lt;4,"1",IF(MONTH(B1099)&lt;7,"2",IF(MONTH(B1099)&lt;10,"3","4")))&amp;"Q"&amp;YEAR(B1099)</f>
        <v>2Q2040</v>
      </c>
      <c r="F1099" s="54" t="str">
        <f>+F1098</f>
        <v>N/A</v>
      </c>
    </row>
    <row r="1100" spans="1:6">
      <c r="A1100" s="44">
        <f t="shared" si="42"/>
        <v>51337</v>
      </c>
      <c r="B1100" s="45">
        <v>51337</v>
      </c>
      <c r="C1100" s="55" t="s">
        <v>12</v>
      </c>
      <c r="E1100" s="2" t="str">
        <f t="shared" si="43"/>
        <v>3Q2040</v>
      </c>
      <c r="F1100" s="54" t="str">
        <f>IF(COUNTIF(C1096:C1098,"&gt;0")&lt;3,"N/A",AVERAGE(C1096:C1098))</f>
        <v>N/A</v>
      </c>
    </row>
    <row r="1101" spans="1:6">
      <c r="A1101" s="50">
        <f t="shared" si="42"/>
        <v>51368</v>
      </c>
      <c r="B1101" s="51">
        <v>51368</v>
      </c>
      <c r="C1101" s="55" t="s">
        <v>12</v>
      </c>
      <c r="E1101" s="2" t="str">
        <f t="shared" si="43"/>
        <v>3Q2040</v>
      </c>
      <c r="F1101" s="54" t="str">
        <f>+F1100</f>
        <v>N/A</v>
      </c>
    </row>
    <row r="1102" spans="1:6">
      <c r="A1102" s="44">
        <f t="shared" si="42"/>
        <v>51399</v>
      </c>
      <c r="B1102" s="45">
        <v>51399</v>
      </c>
      <c r="C1102" s="55" t="s">
        <v>12</v>
      </c>
      <c r="E1102" s="2" t="str">
        <f t="shared" si="43"/>
        <v>3Q2040</v>
      </c>
      <c r="F1102" s="54" t="str">
        <f>+F1101</f>
        <v>N/A</v>
      </c>
    </row>
    <row r="1103" spans="1:6">
      <c r="A1103" s="44">
        <f t="shared" si="42"/>
        <v>51429</v>
      </c>
      <c r="B1103" s="45">
        <v>51429</v>
      </c>
      <c r="C1103" s="55" t="s">
        <v>12</v>
      </c>
      <c r="E1103" s="2" t="str">
        <f t="shared" si="43"/>
        <v>4Q2040</v>
      </c>
      <c r="F1103" s="54" t="str">
        <f>IF(COUNTIF(C1099:C1101,"&gt;0")&lt;3,"N/A",AVERAGE(C1099:C1101))</f>
        <v>N/A</v>
      </c>
    </row>
    <row r="1104" spans="1:6">
      <c r="A1104" s="50">
        <f t="shared" si="42"/>
        <v>51460</v>
      </c>
      <c r="B1104" s="51">
        <v>51460</v>
      </c>
      <c r="C1104" s="55" t="s">
        <v>12</v>
      </c>
      <c r="E1104" s="2" t="str">
        <f t="shared" si="43"/>
        <v>4Q2040</v>
      </c>
      <c r="F1104" s="54" t="str">
        <f>+F1103</f>
        <v>N/A</v>
      </c>
    </row>
    <row r="1105" spans="1:6">
      <c r="A1105" s="44">
        <f t="shared" si="42"/>
        <v>51490</v>
      </c>
      <c r="B1105" s="45">
        <v>51490</v>
      </c>
      <c r="C1105" s="55" t="s">
        <v>12</v>
      </c>
      <c r="E1105" s="2" t="str">
        <f t="shared" si="43"/>
        <v>4Q2040</v>
      </c>
      <c r="F1105" s="54" t="str">
        <f>+F1104</f>
        <v>N/A</v>
      </c>
    </row>
    <row r="1106" spans="1:6">
      <c r="A1106" s="44">
        <f t="shared" si="42"/>
        <v>51521</v>
      </c>
      <c r="B1106" s="45">
        <v>51521</v>
      </c>
      <c r="C1106" s="55" t="s">
        <v>12</v>
      </c>
      <c r="E1106" s="2" t="str">
        <f t="shared" si="43"/>
        <v>1Q2041</v>
      </c>
      <c r="F1106" s="54" t="str">
        <f>IF(COUNTIF(C1102:C1104,"&gt;0")&lt;3,"N/A",AVERAGE(C1102:C1104))</f>
        <v>N/A</v>
      </c>
    </row>
    <row r="1107" spans="1:6">
      <c r="A1107" s="50">
        <f t="shared" si="42"/>
        <v>51552</v>
      </c>
      <c r="B1107" s="51">
        <v>51552</v>
      </c>
      <c r="C1107" s="55" t="s">
        <v>12</v>
      </c>
      <c r="E1107" s="2" t="str">
        <f t="shared" si="43"/>
        <v>1Q2041</v>
      </c>
      <c r="F1107" s="54" t="str">
        <f>+F1106</f>
        <v>N/A</v>
      </c>
    </row>
    <row r="1108" spans="1:6">
      <c r="A1108" s="44">
        <f t="shared" si="42"/>
        <v>51580</v>
      </c>
      <c r="B1108" s="45">
        <v>51580</v>
      </c>
      <c r="C1108" s="55" t="s">
        <v>12</v>
      </c>
      <c r="E1108" s="2" t="str">
        <f t="shared" si="43"/>
        <v>1Q2041</v>
      </c>
      <c r="F1108" s="54" t="str">
        <f>+F1107</f>
        <v>N/A</v>
      </c>
    </row>
    <row r="1109" spans="1:6">
      <c r="A1109" s="44">
        <f t="shared" si="42"/>
        <v>51611</v>
      </c>
      <c r="B1109" s="45">
        <v>51611</v>
      </c>
      <c r="C1109" s="55" t="s">
        <v>12</v>
      </c>
      <c r="E1109" s="2" t="str">
        <f t="shared" si="43"/>
        <v>2Q2041</v>
      </c>
      <c r="F1109" s="54" t="str">
        <f>IF(COUNTIF(C1105:C1107,"&gt;0")&lt;3,"N/A",AVERAGE(C1105:C1107))</f>
        <v>N/A</v>
      </c>
    </row>
    <row r="1110" spans="1:6">
      <c r="A1110" s="50">
        <f t="shared" si="42"/>
        <v>51641</v>
      </c>
      <c r="B1110" s="51">
        <v>51641</v>
      </c>
      <c r="C1110" s="55" t="s">
        <v>12</v>
      </c>
      <c r="E1110" s="2" t="str">
        <f t="shared" si="43"/>
        <v>2Q2041</v>
      </c>
      <c r="F1110" s="54" t="str">
        <f>+F1109</f>
        <v>N/A</v>
      </c>
    </row>
    <row r="1111" spans="1:6">
      <c r="A1111" s="44">
        <f t="shared" si="42"/>
        <v>51672</v>
      </c>
      <c r="B1111" s="45">
        <v>51672</v>
      </c>
      <c r="C1111" s="55" t="s">
        <v>12</v>
      </c>
      <c r="E1111" s="2" t="str">
        <f t="shared" si="43"/>
        <v>2Q2041</v>
      </c>
      <c r="F1111" s="54" t="str">
        <f>+F1110</f>
        <v>N/A</v>
      </c>
    </row>
    <row r="1112" spans="1:6">
      <c r="A1112" s="44">
        <f t="shared" si="42"/>
        <v>51702</v>
      </c>
      <c r="B1112" s="45">
        <v>51702</v>
      </c>
      <c r="C1112" s="55" t="s">
        <v>12</v>
      </c>
      <c r="E1112" s="2" t="str">
        <f t="shared" si="43"/>
        <v>3Q2041</v>
      </c>
      <c r="F1112" s="54" t="str">
        <f>IF(COUNTIF(C1108:C1110,"&gt;0")&lt;3,"N/A",AVERAGE(C1108:C1110))</f>
        <v>N/A</v>
      </c>
    </row>
    <row r="1113" spans="1:6">
      <c r="A1113" s="50">
        <f t="shared" si="42"/>
        <v>51733</v>
      </c>
      <c r="B1113" s="51">
        <v>51733</v>
      </c>
      <c r="C1113" s="55" t="s">
        <v>12</v>
      </c>
      <c r="E1113" s="2" t="str">
        <f t="shared" si="43"/>
        <v>3Q2041</v>
      </c>
      <c r="F1113" s="54" t="str">
        <f>+F1112</f>
        <v>N/A</v>
      </c>
    </row>
    <row r="1114" spans="1:6">
      <c r="A1114" s="44">
        <f t="shared" si="42"/>
        <v>51764</v>
      </c>
      <c r="B1114" s="45">
        <v>51764</v>
      </c>
      <c r="C1114" s="55" t="s">
        <v>12</v>
      </c>
      <c r="E1114" s="2" t="str">
        <f t="shared" si="43"/>
        <v>3Q2041</v>
      </c>
      <c r="F1114" s="54" t="str">
        <f>+F1113</f>
        <v>N/A</v>
      </c>
    </row>
    <row r="1115" spans="1:6">
      <c r="A1115" s="44">
        <f t="shared" si="42"/>
        <v>51794</v>
      </c>
      <c r="B1115" s="45">
        <v>51794</v>
      </c>
      <c r="C1115" s="55" t="s">
        <v>12</v>
      </c>
      <c r="E1115" s="2" t="str">
        <f t="shared" si="43"/>
        <v>4Q2041</v>
      </c>
      <c r="F1115" s="54" t="str">
        <f>IF(COUNTIF(C1111:C1113,"&gt;0")&lt;3,"N/A",AVERAGE(C1111:C1113))</f>
        <v>N/A</v>
      </c>
    </row>
    <row r="1116" spans="1:6">
      <c r="A1116" s="50">
        <f t="shared" si="42"/>
        <v>51825</v>
      </c>
      <c r="B1116" s="51">
        <v>51825</v>
      </c>
      <c r="C1116" s="55" t="s">
        <v>12</v>
      </c>
      <c r="E1116" s="2" t="str">
        <f t="shared" si="43"/>
        <v>4Q2041</v>
      </c>
      <c r="F1116" s="54" t="str">
        <f>+F1115</f>
        <v>N/A</v>
      </c>
    </row>
    <row r="1117" spans="1:6">
      <c r="A1117" s="44">
        <f t="shared" si="42"/>
        <v>51855</v>
      </c>
      <c r="B1117" s="45">
        <v>51855</v>
      </c>
      <c r="C1117" s="55" t="s">
        <v>12</v>
      </c>
      <c r="E1117" s="2" t="str">
        <f t="shared" si="43"/>
        <v>4Q2041</v>
      </c>
      <c r="F1117" s="54" t="str">
        <f>+F1116</f>
        <v>N/A</v>
      </c>
    </row>
    <row r="1118" spans="1:6">
      <c r="A1118" s="44">
        <f t="shared" si="42"/>
        <v>51886</v>
      </c>
      <c r="B1118" s="45">
        <v>51886</v>
      </c>
      <c r="C1118" s="55" t="s">
        <v>12</v>
      </c>
      <c r="E1118" s="2" t="str">
        <f t="shared" si="43"/>
        <v>1Q2042</v>
      </c>
      <c r="F1118" s="54" t="str">
        <f>IF(COUNTIF(C1114:C1116,"&gt;0")&lt;3,"N/A",AVERAGE(C1114:C1116))</f>
        <v>N/A</v>
      </c>
    </row>
    <row r="1119" spans="1:6">
      <c r="A1119" s="50">
        <f t="shared" si="42"/>
        <v>51917</v>
      </c>
      <c r="B1119" s="51">
        <v>51917</v>
      </c>
      <c r="C1119" s="55" t="s">
        <v>12</v>
      </c>
      <c r="E1119" s="2" t="str">
        <f t="shared" si="43"/>
        <v>1Q2042</v>
      </c>
      <c r="F1119" s="54" t="str">
        <f>+F1118</f>
        <v>N/A</v>
      </c>
    </row>
    <row r="1120" spans="1:6">
      <c r="A1120" s="44">
        <f t="shared" si="42"/>
        <v>51945</v>
      </c>
      <c r="B1120" s="45">
        <v>51945</v>
      </c>
      <c r="C1120" s="55" t="s">
        <v>12</v>
      </c>
      <c r="E1120" s="2" t="str">
        <f t="shared" si="43"/>
        <v>1Q2042</v>
      </c>
      <c r="F1120" s="54" t="str">
        <f>+F1119</f>
        <v>N/A</v>
      </c>
    </row>
    <row r="1121" spans="1:6">
      <c r="A1121" s="44">
        <f t="shared" si="42"/>
        <v>51976</v>
      </c>
      <c r="B1121" s="45">
        <v>51976</v>
      </c>
      <c r="C1121" s="55" t="s">
        <v>12</v>
      </c>
      <c r="E1121" s="2" t="str">
        <f t="shared" si="43"/>
        <v>2Q2042</v>
      </c>
      <c r="F1121" s="54" t="str">
        <f>IF(COUNTIF(C1117:C1119,"&gt;0")&lt;3,"N/A",AVERAGE(C1117:C1119))</f>
        <v>N/A</v>
      </c>
    </row>
    <row r="1122" spans="1:6">
      <c r="A1122" s="50">
        <f t="shared" si="42"/>
        <v>52006</v>
      </c>
      <c r="B1122" s="51">
        <v>52006</v>
      </c>
      <c r="C1122" s="55" t="s">
        <v>12</v>
      </c>
      <c r="E1122" s="2" t="str">
        <f t="shared" si="43"/>
        <v>2Q2042</v>
      </c>
      <c r="F1122" s="54" t="str">
        <f>+F1121</f>
        <v>N/A</v>
      </c>
    </row>
    <row r="1123" spans="1:6">
      <c r="A1123" s="44">
        <f t="shared" si="42"/>
        <v>52037</v>
      </c>
      <c r="B1123" s="45">
        <v>52037</v>
      </c>
      <c r="C1123" s="55" t="s">
        <v>12</v>
      </c>
      <c r="E1123" s="2" t="str">
        <f t="shared" si="43"/>
        <v>2Q2042</v>
      </c>
      <c r="F1123" s="54" t="str">
        <f>+F1122</f>
        <v>N/A</v>
      </c>
    </row>
    <row r="1124" spans="1:6">
      <c r="A1124" s="44">
        <f t="shared" si="42"/>
        <v>52067</v>
      </c>
      <c r="B1124" s="45">
        <v>52067</v>
      </c>
      <c r="C1124" s="55" t="s">
        <v>12</v>
      </c>
      <c r="E1124" s="2" t="str">
        <f t="shared" si="43"/>
        <v>3Q2042</v>
      </c>
      <c r="F1124" s="54" t="str">
        <f>IF(COUNTIF(C1120:C1122,"&gt;0")&lt;3,"N/A",AVERAGE(C1120:C1122))</f>
        <v>N/A</v>
      </c>
    </row>
    <row r="1125" spans="1:6">
      <c r="A1125" s="50">
        <f t="shared" si="42"/>
        <v>52098</v>
      </c>
      <c r="B1125" s="51">
        <v>52098</v>
      </c>
      <c r="C1125" s="55" t="s">
        <v>12</v>
      </c>
      <c r="E1125" s="2" t="str">
        <f t="shared" si="43"/>
        <v>3Q2042</v>
      </c>
      <c r="F1125" s="54" t="str">
        <f>+F1124</f>
        <v>N/A</v>
      </c>
    </row>
    <row r="1126" spans="1:6">
      <c r="A1126" s="44">
        <f t="shared" si="42"/>
        <v>52129</v>
      </c>
      <c r="B1126" s="45">
        <v>52129</v>
      </c>
      <c r="C1126" s="55" t="s">
        <v>12</v>
      </c>
      <c r="E1126" s="2" t="str">
        <f t="shared" si="43"/>
        <v>3Q2042</v>
      </c>
      <c r="F1126" s="54" t="str">
        <f>+F1125</f>
        <v>N/A</v>
      </c>
    </row>
    <row r="1127" spans="1:6">
      <c r="A1127" s="44">
        <f t="shared" si="42"/>
        <v>52159</v>
      </c>
      <c r="B1127" s="45">
        <v>52159</v>
      </c>
      <c r="C1127" s="55" t="s">
        <v>12</v>
      </c>
      <c r="E1127" s="2" t="str">
        <f t="shared" si="43"/>
        <v>4Q2042</v>
      </c>
      <c r="F1127" s="54" t="str">
        <f>IF(COUNTIF(C1123:C1125,"&gt;0")&lt;3,"N/A",AVERAGE(C1123:C1125))</f>
        <v>N/A</v>
      </c>
    </row>
    <row r="1128" spans="1:6">
      <c r="A1128" s="50">
        <f t="shared" si="42"/>
        <v>52190</v>
      </c>
      <c r="B1128" s="51">
        <v>52190</v>
      </c>
      <c r="C1128" s="55" t="s">
        <v>12</v>
      </c>
      <c r="E1128" s="2" t="str">
        <f t="shared" si="43"/>
        <v>4Q2042</v>
      </c>
      <c r="F1128" s="54" t="str">
        <f>+F1127</f>
        <v>N/A</v>
      </c>
    </row>
    <row r="1129" spans="1:6">
      <c r="A1129" s="44">
        <f t="shared" si="42"/>
        <v>52220</v>
      </c>
      <c r="B1129" s="45">
        <v>52220</v>
      </c>
      <c r="C1129" s="55" t="s">
        <v>12</v>
      </c>
      <c r="E1129" s="2" t="str">
        <f t="shared" si="43"/>
        <v>4Q2042</v>
      </c>
      <c r="F1129" s="54" t="str">
        <f>+F1128</f>
        <v>N/A</v>
      </c>
    </row>
    <row r="1130" spans="1:6">
      <c r="A1130" s="44">
        <f t="shared" si="42"/>
        <v>52251</v>
      </c>
      <c r="B1130" s="45">
        <v>52251</v>
      </c>
      <c r="C1130" s="55" t="s">
        <v>12</v>
      </c>
      <c r="E1130" s="2" t="str">
        <f t="shared" si="43"/>
        <v>1Q2043</v>
      </c>
      <c r="F1130" s="54" t="str">
        <f>IF(COUNTIF(C1126:C1128,"&gt;0")&lt;3,"N/A",AVERAGE(C1126:C1128))</f>
        <v>N/A</v>
      </c>
    </row>
    <row r="1131" spans="1:6">
      <c r="A1131" s="50">
        <f t="shared" si="42"/>
        <v>52282</v>
      </c>
      <c r="B1131" s="51">
        <v>52282</v>
      </c>
      <c r="C1131" s="55" t="s">
        <v>12</v>
      </c>
      <c r="E1131" s="2" t="str">
        <f t="shared" si="43"/>
        <v>1Q2043</v>
      </c>
      <c r="F1131" s="54" t="str">
        <f>+F1130</f>
        <v>N/A</v>
      </c>
    </row>
    <row r="1132" spans="1:6">
      <c r="A1132" s="44">
        <f t="shared" si="42"/>
        <v>52310</v>
      </c>
      <c r="B1132" s="45">
        <v>52310</v>
      </c>
      <c r="C1132" s="55" t="s">
        <v>12</v>
      </c>
      <c r="E1132" s="2" t="str">
        <f t="shared" si="43"/>
        <v>1Q2043</v>
      </c>
      <c r="F1132" s="54" t="str">
        <f>+F1131</f>
        <v>N/A</v>
      </c>
    </row>
    <row r="1133" spans="1:6">
      <c r="A1133" s="44">
        <f t="shared" si="42"/>
        <v>52341</v>
      </c>
      <c r="B1133" s="45">
        <v>52341</v>
      </c>
      <c r="C1133" s="55" t="s">
        <v>12</v>
      </c>
      <c r="E1133" s="2" t="str">
        <f t="shared" si="43"/>
        <v>2Q2043</v>
      </c>
      <c r="F1133" s="54" t="str">
        <f>IF(COUNTIF(C1129:C1131,"&gt;0")&lt;3,"N/A",AVERAGE(C1129:C1131))</f>
        <v>N/A</v>
      </c>
    </row>
    <row r="1134" spans="1:6">
      <c r="A1134" s="50">
        <f t="shared" si="42"/>
        <v>52371</v>
      </c>
      <c r="B1134" s="51">
        <v>52371</v>
      </c>
      <c r="C1134" s="55" t="s">
        <v>12</v>
      </c>
      <c r="E1134" s="2" t="str">
        <f t="shared" si="43"/>
        <v>2Q2043</v>
      </c>
      <c r="F1134" s="54" t="str">
        <f>+F1133</f>
        <v>N/A</v>
      </c>
    </row>
    <row r="1135" spans="1:6">
      <c r="A1135" s="44">
        <f t="shared" si="42"/>
        <v>52402</v>
      </c>
      <c r="B1135" s="45">
        <v>52402</v>
      </c>
      <c r="C1135" s="55" t="s">
        <v>12</v>
      </c>
      <c r="E1135" s="2" t="str">
        <f t="shared" si="43"/>
        <v>2Q2043</v>
      </c>
      <c r="F1135" s="54" t="str">
        <f>+F1134</f>
        <v>N/A</v>
      </c>
    </row>
    <row r="1136" spans="1:6">
      <c r="A1136" s="44">
        <f t="shared" si="42"/>
        <v>52432</v>
      </c>
      <c r="B1136" s="45">
        <v>52432</v>
      </c>
      <c r="C1136" s="55" t="s">
        <v>12</v>
      </c>
      <c r="E1136" s="2" t="str">
        <f t="shared" si="43"/>
        <v>3Q2043</v>
      </c>
      <c r="F1136" s="54" t="str">
        <f>IF(COUNTIF(C1132:C1134,"&gt;0")&lt;3,"N/A",AVERAGE(C1132:C1134))</f>
        <v>N/A</v>
      </c>
    </row>
    <row r="1137" spans="1:6">
      <c r="A1137" s="50">
        <f t="shared" si="42"/>
        <v>52463</v>
      </c>
      <c r="B1137" s="51">
        <v>52463</v>
      </c>
      <c r="C1137" s="55" t="s">
        <v>12</v>
      </c>
      <c r="E1137" s="2" t="str">
        <f t="shared" si="43"/>
        <v>3Q2043</v>
      </c>
      <c r="F1137" s="54" t="str">
        <f>+F1136</f>
        <v>N/A</v>
      </c>
    </row>
    <row r="1138" spans="1:6">
      <c r="A1138" s="44">
        <f t="shared" si="42"/>
        <v>52494</v>
      </c>
      <c r="B1138" s="45">
        <v>52494</v>
      </c>
      <c r="C1138" s="55" t="s">
        <v>12</v>
      </c>
      <c r="E1138" s="2" t="str">
        <f t="shared" si="43"/>
        <v>3Q2043</v>
      </c>
      <c r="F1138" s="54" t="str">
        <f>+F1137</f>
        <v>N/A</v>
      </c>
    </row>
    <row r="1139" spans="1:6">
      <c r="A1139" s="44">
        <f t="shared" si="42"/>
        <v>52524</v>
      </c>
      <c r="B1139" s="45">
        <v>52524</v>
      </c>
      <c r="C1139" s="55" t="s">
        <v>12</v>
      </c>
      <c r="E1139" s="2" t="str">
        <f t="shared" si="43"/>
        <v>4Q2043</v>
      </c>
      <c r="F1139" s="54" t="str">
        <f>IF(COUNTIF(C1135:C1137,"&gt;0")&lt;3,"N/A",AVERAGE(C1135:C1137))</f>
        <v>N/A</v>
      </c>
    </row>
    <row r="1140" spans="1:6">
      <c r="A1140" s="50">
        <f t="shared" si="42"/>
        <v>52555</v>
      </c>
      <c r="B1140" s="51">
        <v>52555</v>
      </c>
      <c r="C1140" s="55" t="s">
        <v>12</v>
      </c>
      <c r="E1140" s="2" t="str">
        <f t="shared" si="43"/>
        <v>4Q2043</v>
      </c>
      <c r="F1140" s="54" t="str">
        <f>+F1139</f>
        <v>N/A</v>
      </c>
    </row>
    <row r="1141" spans="1:6">
      <c r="A1141" s="44">
        <f t="shared" si="42"/>
        <v>52585</v>
      </c>
      <c r="B1141" s="45">
        <v>52585</v>
      </c>
      <c r="C1141" s="55" t="s">
        <v>12</v>
      </c>
      <c r="E1141" s="2" t="str">
        <f t="shared" si="43"/>
        <v>4Q2043</v>
      </c>
      <c r="F1141" s="54" t="str">
        <f>+F1140</f>
        <v>N/A</v>
      </c>
    </row>
    <row r="1142" spans="1:6">
      <c r="A1142" s="44">
        <f t="shared" si="42"/>
        <v>52616</v>
      </c>
      <c r="B1142" s="45">
        <v>52616</v>
      </c>
      <c r="C1142" s="55" t="s">
        <v>12</v>
      </c>
      <c r="E1142" s="2" t="str">
        <f t="shared" si="43"/>
        <v>1Q2044</v>
      </c>
      <c r="F1142" s="54" t="str">
        <f>IF(COUNTIF(C1138:C1140,"&gt;0")&lt;3,"N/A",AVERAGE(C1138:C1140))</f>
        <v>N/A</v>
      </c>
    </row>
    <row r="1143" spans="1:6">
      <c r="A1143" s="50">
        <f t="shared" si="42"/>
        <v>52647</v>
      </c>
      <c r="B1143" s="51">
        <v>52647</v>
      </c>
      <c r="C1143" s="55" t="s">
        <v>12</v>
      </c>
      <c r="E1143" s="2" t="str">
        <f t="shared" si="43"/>
        <v>1Q2044</v>
      </c>
      <c r="F1143" s="54" t="str">
        <f>+F1142</f>
        <v>N/A</v>
      </c>
    </row>
    <row r="1144" spans="1:6">
      <c r="A1144" s="44">
        <f t="shared" si="42"/>
        <v>52676</v>
      </c>
      <c r="B1144" s="45">
        <v>52676</v>
      </c>
      <c r="C1144" s="55" t="s">
        <v>12</v>
      </c>
      <c r="E1144" s="2" t="str">
        <f t="shared" si="43"/>
        <v>1Q2044</v>
      </c>
      <c r="F1144" s="54" t="str">
        <f>+F1143</f>
        <v>N/A</v>
      </c>
    </row>
    <row r="1145" spans="1:6">
      <c r="A1145" s="44">
        <f t="shared" si="42"/>
        <v>52707</v>
      </c>
      <c r="B1145" s="45">
        <v>52707</v>
      </c>
      <c r="C1145" s="55" t="s">
        <v>12</v>
      </c>
      <c r="E1145" s="2" t="str">
        <f t="shared" si="43"/>
        <v>2Q2044</v>
      </c>
      <c r="F1145" s="54" t="str">
        <f>IF(COUNTIF(C1141:C1143,"&gt;0")&lt;3,"N/A",AVERAGE(C1141:C1143))</f>
        <v>N/A</v>
      </c>
    </row>
    <row r="1146" spans="1:6">
      <c r="A1146" s="50">
        <f t="shared" si="42"/>
        <v>52737</v>
      </c>
      <c r="B1146" s="51">
        <v>52737</v>
      </c>
      <c r="C1146" s="55" t="s">
        <v>12</v>
      </c>
      <c r="E1146" s="2" t="str">
        <f t="shared" si="43"/>
        <v>2Q2044</v>
      </c>
      <c r="F1146" s="54" t="str">
        <f>+F1145</f>
        <v>N/A</v>
      </c>
    </row>
    <row r="1147" spans="1:6">
      <c r="A1147" s="44">
        <f t="shared" si="42"/>
        <v>52768</v>
      </c>
      <c r="B1147" s="45">
        <v>52768</v>
      </c>
      <c r="C1147" s="55" t="s">
        <v>12</v>
      </c>
      <c r="E1147" s="2" t="str">
        <f t="shared" si="43"/>
        <v>2Q2044</v>
      </c>
      <c r="F1147" s="54" t="str">
        <f>+F1146</f>
        <v>N/A</v>
      </c>
    </row>
    <row r="1148" spans="1:6">
      <c r="A1148" s="44">
        <f t="shared" si="42"/>
        <v>52798</v>
      </c>
      <c r="B1148" s="45">
        <v>52798</v>
      </c>
      <c r="C1148" s="55" t="s">
        <v>12</v>
      </c>
      <c r="E1148" s="2" t="str">
        <f t="shared" si="43"/>
        <v>3Q2044</v>
      </c>
      <c r="F1148" s="54" t="str">
        <f>IF(COUNTIF(C1144:C1146,"&gt;0")&lt;3,"N/A",AVERAGE(C1144:C1146))</f>
        <v>N/A</v>
      </c>
    </row>
    <row r="1149" spans="1:6">
      <c r="A1149" s="50">
        <f t="shared" si="42"/>
        <v>52829</v>
      </c>
      <c r="B1149" s="51">
        <v>52829</v>
      </c>
      <c r="C1149" s="55" t="s">
        <v>12</v>
      </c>
      <c r="E1149" s="2" t="str">
        <f t="shared" si="43"/>
        <v>3Q2044</v>
      </c>
      <c r="F1149" s="54" t="str">
        <f>+F1148</f>
        <v>N/A</v>
      </c>
    </row>
    <row r="1150" spans="1:6">
      <c r="A1150" s="44">
        <f t="shared" si="42"/>
        <v>52860</v>
      </c>
      <c r="B1150" s="45">
        <v>52860</v>
      </c>
      <c r="C1150" s="55" t="s">
        <v>12</v>
      </c>
      <c r="E1150" s="2" t="str">
        <f t="shared" si="43"/>
        <v>3Q2044</v>
      </c>
      <c r="F1150" s="54" t="str">
        <f>+F1149</f>
        <v>N/A</v>
      </c>
    </row>
    <row r="1151" spans="1:6">
      <c r="A1151" s="44">
        <f t="shared" si="42"/>
        <v>52890</v>
      </c>
      <c r="B1151" s="45">
        <v>52890</v>
      </c>
      <c r="C1151" s="55" t="s">
        <v>12</v>
      </c>
      <c r="E1151" s="2" t="str">
        <f t="shared" si="43"/>
        <v>4Q2044</v>
      </c>
      <c r="F1151" s="54" t="str">
        <f>IF(COUNTIF(C1147:C1149,"&gt;0")&lt;3,"N/A",AVERAGE(C1147:C1149))</f>
        <v>N/A</v>
      </c>
    </row>
    <row r="1152" spans="1:6">
      <c r="A1152" s="50">
        <f t="shared" si="42"/>
        <v>52921</v>
      </c>
      <c r="B1152" s="51">
        <v>52921</v>
      </c>
      <c r="C1152" s="55" t="s">
        <v>12</v>
      </c>
      <c r="E1152" s="2" t="str">
        <f t="shared" si="43"/>
        <v>4Q2044</v>
      </c>
      <c r="F1152" s="54" t="str">
        <f>+F1151</f>
        <v>N/A</v>
      </c>
    </row>
    <row r="1153" spans="1:6">
      <c r="A1153" s="44">
        <f t="shared" si="42"/>
        <v>52951</v>
      </c>
      <c r="B1153" s="45">
        <v>52951</v>
      </c>
      <c r="C1153" s="55" t="s">
        <v>12</v>
      </c>
      <c r="E1153" s="2" t="str">
        <f t="shared" si="43"/>
        <v>4Q2044</v>
      </c>
      <c r="F1153" s="54" t="str">
        <f>+F1152</f>
        <v>N/A</v>
      </c>
    </row>
    <row r="1154" spans="1:6">
      <c r="A1154" s="44">
        <f t="shared" si="42"/>
        <v>52982</v>
      </c>
      <c r="B1154" s="45">
        <v>52982</v>
      </c>
      <c r="C1154" s="55" t="s">
        <v>12</v>
      </c>
      <c r="E1154" s="2" t="str">
        <f t="shared" si="43"/>
        <v>1Q2045</v>
      </c>
      <c r="F1154" s="54" t="str">
        <f>IF(COUNTIF(C1150:C1152,"&gt;0")&lt;3,"N/A",AVERAGE(C1150:C1152))</f>
        <v>N/A</v>
      </c>
    </row>
    <row r="1155" spans="1:6">
      <c r="A1155" s="50">
        <f t="shared" si="42"/>
        <v>53013</v>
      </c>
      <c r="B1155" s="51">
        <v>53013</v>
      </c>
      <c r="C1155" s="55" t="s">
        <v>12</v>
      </c>
      <c r="E1155" s="2" t="str">
        <f t="shared" si="43"/>
        <v>1Q2045</v>
      </c>
      <c r="F1155" s="54" t="str">
        <f>+F1154</f>
        <v>N/A</v>
      </c>
    </row>
    <row r="1156" spans="1:6">
      <c r="A1156" s="44">
        <f t="shared" si="42"/>
        <v>53041</v>
      </c>
      <c r="B1156" s="45">
        <v>53041</v>
      </c>
      <c r="C1156" s="55" t="s">
        <v>12</v>
      </c>
      <c r="E1156" s="2" t="str">
        <f t="shared" si="43"/>
        <v>1Q2045</v>
      </c>
      <c r="F1156" s="54" t="str">
        <f>+F1155</f>
        <v>N/A</v>
      </c>
    </row>
    <row r="1157" spans="1:6">
      <c r="A1157" s="44">
        <f t="shared" ref="A1157:A1165" si="44">+B1157</f>
        <v>53072</v>
      </c>
      <c r="B1157" s="45">
        <v>53072</v>
      </c>
      <c r="C1157" s="55" t="s">
        <v>12</v>
      </c>
      <c r="E1157" s="2" t="str">
        <f t="shared" si="43"/>
        <v>2Q2045</v>
      </c>
      <c r="F1157" s="54" t="str">
        <f>IF(COUNTIF(C1153:C1155,"&gt;0")&lt;3,"N/A",AVERAGE(C1153:C1155))</f>
        <v>N/A</v>
      </c>
    </row>
    <row r="1158" spans="1:6">
      <c r="A1158" s="50">
        <f t="shared" si="44"/>
        <v>53102</v>
      </c>
      <c r="B1158" s="51">
        <v>53102</v>
      </c>
      <c r="C1158" s="55" t="s">
        <v>12</v>
      </c>
      <c r="E1158" s="2" t="str">
        <f t="shared" si="43"/>
        <v>2Q2045</v>
      </c>
      <c r="F1158" s="54" t="str">
        <f>+F1157</f>
        <v>N/A</v>
      </c>
    </row>
    <row r="1159" spans="1:6">
      <c r="A1159" s="44">
        <f t="shared" si="44"/>
        <v>53133</v>
      </c>
      <c r="B1159" s="45">
        <v>53133</v>
      </c>
      <c r="C1159" s="55" t="s">
        <v>12</v>
      </c>
      <c r="E1159" s="2" t="str">
        <f t="shared" si="43"/>
        <v>2Q2045</v>
      </c>
      <c r="F1159" s="54" t="str">
        <f>+F1158</f>
        <v>N/A</v>
      </c>
    </row>
    <row r="1160" spans="1:6">
      <c r="A1160" s="44">
        <f t="shared" si="44"/>
        <v>53163</v>
      </c>
      <c r="B1160" s="45">
        <v>53163</v>
      </c>
      <c r="C1160" s="55" t="s">
        <v>12</v>
      </c>
      <c r="E1160" s="2" t="str">
        <f t="shared" si="43"/>
        <v>3Q2045</v>
      </c>
      <c r="F1160" s="54" t="str">
        <f>IF(COUNTIF(C1156:C1158,"&gt;0")&lt;3,"N/A",AVERAGE(C1156:C1158))</f>
        <v>N/A</v>
      </c>
    </row>
    <row r="1161" spans="1:6">
      <c r="A1161" s="50">
        <f t="shared" si="44"/>
        <v>53194</v>
      </c>
      <c r="B1161" s="51">
        <v>53194</v>
      </c>
      <c r="C1161" s="55" t="s">
        <v>12</v>
      </c>
      <c r="E1161" s="2" t="str">
        <f t="shared" si="43"/>
        <v>3Q2045</v>
      </c>
      <c r="F1161" s="54" t="str">
        <f>+F1160</f>
        <v>N/A</v>
      </c>
    </row>
    <row r="1162" spans="1:6">
      <c r="A1162" s="44">
        <f t="shared" si="44"/>
        <v>53225</v>
      </c>
      <c r="B1162" s="45">
        <v>53225</v>
      </c>
      <c r="C1162" s="55" t="s">
        <v>12</v>
      </c>
      <c r="E1162" s="2" t="str">
        <f t="shared" si="43"/>
        <v>3Q2045</v>
      </c>
      <c r="F1162" s="54" t="str">
        <f>+F1161</f>
        <v>N/A</v>
      </c>
    </row>
    <row r="1163" spans="1:6">
      <c r="A1163" s="44">
        <f t="shared" si="44"/>
        <v>53255</v>
      </c>
      <c r="B1163" s="45">
        <v>53255</v>
      </c>
      <c r="C1163" s="55" t="s">
        <v>12</v>
      </c>
      <c r="E1163" s="2" t="str">
        <f>IF(MONTH(B1163)&lt;4,"1",IF(MONTH(B1163)&lt;7,"2",IF(MONTH(B1163)&lt;10,"3","4")))&amp;"Q"&amp;YEAR(B1163)</f>
        <v>4Q2045</v>
      </c>
      <c r="F1163" s="54" t="str">
        <f>IF(COUNTIF(C1159:C1161,"&gt;0")&lt;3,"N/A",AVERAGE(C1159:C1161))</f>
        <v>N/A</v>
      </c>
    </row>
    <row r="1164" spans="1:6">
      <c r="A1164" s="50">
        <f t="shared" si="44"/>
        <v>53286</v>
      </c>
      <c r="B1164" s="51">
        <v>53286</v>
      </c>
      <c r="C1164" s="55" t="s">
        <v>12</v>
      </c>
      <c r="E1164" s="2" t="str">
        <f>IF(MONTH(B1164)&lt;4,"1",IF(MONTH(B1164)&lt;7,"2",IF(MONTH(B1164)&lt;10,"3","4")))&amp;"Q"&amp;YEAR(B1164)</f>
        <v>4Q2045</v>
      </c>
      <c r="F1164" s="54" t="str">
        <f>+F1163</f>
        <v>N/A</v>
      </c>
    </row>
    <row r="1165" spans="1:6">
      <c r="A1165" s="44">
        <f t="shared" si="44"/>
        <v>53316</v>
      </c>
      <c r="B1165" s="45">
        <v>53316</v>
      </c>
      <c r="C1165" s="55" t="s">
        <v>12</v>
      </c>
      <c r="E1165" s="2" t="str">
        <f>IF(MONTH(B1165)&lt;4,"1",IF(MONTH(B1165)&lt;7,"2",IF(MONTH(B1165)&lt;10,"3","4")))&amp;"Q"&amp;YEAR(B1165)</f>
        <v>4Q2045</v>
      </c>
      <c r="F1165" s="54" t="str">
        <f>+F1164</f>
        <v>N/A</v>
      </c>
    </row>
  </sheetData>
  <autoFilter ref="A1:C1165"/>
  <phoneticPr fontId="0" type="noConversion"/>
  <pageMargins left="0.75" right="0.75" top="1" bottom="1" header="0.5" footer="0.5"/>
  <pageSetup orientation="portrait" horizontalDpi="4294967292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Interest WP for Sch 11 Trueup</vt:lpstr>
      <vt:lpstr>Prime Rate</vt:lpstr>
      <vt:lpstr>'Interest WP for Sch 11 Trueup'!AS1_1999</vt:lpstr>
      <vt:lpstr>Avg_Annual_FERC_Rate</vt:lpstr>
      <vt:lpstr>'Interest WP for Sch 11 Trueup'!Print_Area</vt:lpstr>
      <vt:lpstr>'Interest WP for Sch 11 Trueup'!Print_Titles</vt:lpstr>
      <vt:lpstr>tbl_QtrPrimRat</vt:lpstr>
    </vt:vector>
  </TitlesOfParts>
  <Company>Southwest Power Pool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Bruich</dc:creator>
  <cp:lastModifiedBy>s998095</cp:lastModifiedBy>
  <cp:lastPrinted>2018-12-12T22:01:41Z</cp:lastPrinted>
  <dcterms:created xsi:type="dcterms:W3CDTF">2000-04-26T14:33:54Z</dcterms:created>
  <dcterms:modified xsi:type="dcterms:W3CDTF">2018-12-13T15:09:10Z</dcterms:modified>
</cp:coreProperties>
</file>